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576" windowHeight="9372" activeTab="1"/>
  </bookViews>
  <sheets>
    <sheet name="Yield &amp; Cost" sheetId="1" r:id="rId1"/>
    <sheet name="Pricing Sheet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G23" i="4" l="1"/>
  <c r="D46" i="3" l="1"/>
  <c r="D45" i="3"/>
  <c r="D44" i="3"/>
  <c r="D43" i="3"/>
  <c r="D42" i="3"/>
  <c r="D41" i="3"/>
  <c r="D40" i="3"/>
  <c r="D39" i="3"/>
  <c r="C26" i="3"/>
  <c r="D8" i="3" s="1"/>
  <c r="E8" i="3" s="1"/>
  <c r="C37" i="3" s="1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36" i="3"/>
  <c r="G41" i="3"/>
  <c r="G40" i="3"/>
  <c r="G46" i="3"/>
  <c r="G45" i="3"/>
  <c r="G44" i="3"/>
  <c r="G43" i="3"/>
  <c r="G42" i="3"/>
  <c r="F52" i="1"/>
  <c r="C50" i="1"/>
  <c r="C38" i="1"/>
  <c r="F36" i="1"/>
  <c r="C10" i="1"/>
  <c r="C14" i="1" s="1"/>
  <c r="D14" i="1" s="1"/>
  <c r="D15" i="1"/>
  <c r="D16" i="1"/>
  <c r="D17" i="1"/>
  <c r="D18" i="1"/>
  <c r="C23" i="1"/>
  <c r="C27" i="3" s="1"/>
  <c r="G53" i="3"/>
  <c r="G52" i="3"/>
  <c r="D53" i="3"/>
  <c r="D52" i="3"/>
  <c r="D54" i="3"/>
  <c r="D51" i="3"/>
  <c r="D50" i="3"/>
  <c r="D49" i="3"/>
  <c r="D48" i="3"/>
  <c r="D47" i="3"/>
  <c r="D38" i="3"/>
  <c r="D37" i="3"/>
  <c r="D36" i="3"/>
  <c r="G36" i="3"/>
  <c r="G37" i="3"/>
  <c r="G38" i="3"/>
  <c r="G39" i="3"/>
  <c r="G47" i="3"/>
  <c r="G48" i="3"/>
  <c r="G49" i="3"/>
  <c r="G50" i="3"/>
  <c r="G51" i="3"/>
  <c r="G54" i="3"/>
  <c r="D19" i="1" l="1"/>
  <c r="F2" i="3" s="1"/>
  <c r="F11" i="3" s="1"/>
  <c r="G11" i="3" s="1"/>
  <c r="E40" i="3" s="1"/>
  <c r="D14" i="3"/>
  <c r="E14" i="3" s="1"/>
  <c r="C43" i="3" s="1"/>
  <c r="D13" i="3"/>
  <c r="E13" i="3" s="1"/>
  <c r="C42" i="3" s="1"/>
  <c r="D23" i="3"/>
  <c r="E23" i="3" s="1"/>
  <c r="C52" i="3" s="1"/>
  <c r="D22" i="3"/>
  <c r="E22" i="3" s="1"/>
  <c r="C51" i="3" s="1"/>
  <c r="D18" i="3"/>
  <c r="E18" i="3" s="1"/>
  <c r="C47" i="3" s="1"/>
  <c r="D9" i="3"/>
  <c r="E9" i="3" s="1"/>
  <c r="C38" i="3" s="1"/>
  <c r="D21" i="3"/>
  <c r="E21" i="3" s="1"/>
  <c r="C50" i="3" s="1"/>
  <c r="D17" i="3"/>
  <c r="E17" i="3" s="1"/>
  <c r="C46" i="3" s="1"/>
  <c r="D12" i="3"/>
  <c r="E12" i="3" s="1"/>
  <c r="C41" i="3" s="1"/>
  <c r="D7" i="3"/>
  <c r="E7" i="3" s="1"/>
  <c r="C36" i="3" s="1"/>
  <c r="D25" i="3"/>
  <c r="E25" i="3" s="1"/>
  <c r="C54" i="3" s="1"/>
  <c r="D20" i="3"/>
  <c r="E20" i="3" s="1"/>
  <c r="C49" i="3" s="1"/>
  <c r="D15" i="3"/>
  <c r="E15" i="3" s="1"/>
  <c r="C44" i="3" s="1"/>
  <c r="D10" i="3"/>
  <c r="E10" i="3" s="1"/>
  <c r="C39" i="3" s="1"/>
  <c r="C28" i="3"/>
  <c r="D24" i="3"/>
  <c r="E24" i="3" s="1"/>
  <c r="C53" i="3" s="1"/>
  <c r="D19" i="3"/>
  <c r="E19" i="3" s="1"/>
  <c r="C48" i="3" s="1"/>
  <c r="D16" i="3"/>
  <c r="E16" i="3" s="1"/>
  <c r="C45" i="3" s="1"/>
  <c r="D11" i="3"/>
  <c r="E11" i="3" s="1"/>
  <c r="C40" i="3" s="1"/>
  <c r="G55" i="3"/>
  <c r="F55" i="3" s="1"/>
  <c r="F19" i="3" l="1"/>
  <c r="G19" i="3" s="1"/>
  <c r="E48" i="3" s="1"/>
  <c r="F23" i="3"/>
  <c r="G23" i="3" s="1"/>
  <c r="E52" i="3" s="1"/>
  <c r="F24" i="3"/>
  <c r="G24" i="3" s="1"/>
  <c r="E53" i="3" s="1"/>
  <c r="F25" i="3"/>
  <c r="G25" i="3" s="1"/>
  <c r="E54" i="3" s="1"/>
  <c r="F9" i="3"/>
  <c r="G9" i="3" s="1"/>
  <c r="F21" i="3"/>
  <c r="G21" i="3" s="1"/>
  <c r="E50" i="3" s="1"/>
  <c r="F12" i="3"/>
  <c r="G12" i="3" s="1"/>
  <c r="E41" i="3" s="1"/>
  <c r="F22" i="3"/>
  <c r="G22" i="3" s="1"/>
  <c r="E51" i="3" s="1"/>
  <c r="F14" i="3"/>
  <c r="G14" i="3" s="1"/>
  <c r="E43" i="3" s="1"/>
  <c r="F17" i="3"/>
  <c r="G17" i="3" s="1"/>
  <c r="E46" i="3" s="1"/>
  <c r="F18" i="3"/>
  <c r="G18" i="3" s="1"/>
  <c r="E47" i="3" s="1"/>
  <c r="F7" i="3"/>
  <c r="G7" i="3" s="1"/>
  <c r="E36" i="3" s="1"/>
  <c r="F8" i="3"/>
  <c r="G8" i="3" s="1"/>
  <c r="E37" i="3" s="1"/>
  <c r="F15" i="3"/>
  <c r="G15" i="3" s="1"/>
  <c r="E44" i="3" s="1"/>
  <c r="F16" i="3"/>
  <c r="G16" i="3" s="1"/>
  <c r="F20" i="3"/>
  <c r="G20" i="3" s="1"/>
  <c r="E49" i="3" s="1"/>
  <c r="F13" i="3"/>
  <c r="G13" i="3" s="1"/>
  <c r="E42" i="3" s="1"/>
  <c r="F10" i="3"/>
  <c r="G10" i="3" s="1"/>
  <c r="E32" i="3"/>
  <c r="C55" i="3"/>
  <c r="E26" i="3"/>
  <c r="E39" i="3"/>
  <c r="G26" i="3" l="1"/>
  <c r="E45" i="3"/>
  <c r="E38" i="3"/>
  <c r="E55" i="3" l="1"/>
  <c r="F58" i="3" s="1"/>
</calcChain>
</file>

<file path=xl/sharedStrings.xml><?xml version="1.0" encoding="utf-8"?>
<sst xmlns="http://schemas.openxmlformats.org/spreadsheetml/2006/main" count="141" uniqueCount="112">
  <si>
    <t xml:space="preserve">http://www.ams.usda.gov/mnreports/lm_ct100.txt </t>
  </si>
  <si>
    <t>Warning: Only type in yellow highlighted fields</t>
  </si>
  <si>
    <t>STEP ONE:</t>
  </si>
  <si>
    <t>Price</t>
  </si>
  <si>
    <t>Unit</t>
  </si>
  <si>
    <t>lb/HCW</t>
  </si>
  <si>
    <t>Total:</t>
  </si>
  <si>
    <t>STEP TWO:</t>
  </si>
  <si>
    <t>COSTS</t>
  </si>
  <si>
    <t>Rate</t>
  </si>
  <si>
    <t>1 head price</t>
  </si>
  <si>
    <t>Animal purchase</t>
  </si>
  <si>
    <t>Trucking</t>
  </si>
  <si>
    <t>Slaughter</t>
  </si>
  <si>
    <t>Cut &amp; wrap</t>
  </si>
  <si>
    <t>Delivery</t>
  </si>
  <si>
    <t>CARCASS WEIGHTS</t>
  </si>
  <si>
    <t>Pounds</t>
  </si>
  <si>
    <t>Yield %</t>
  </si>
  <si>
    <t>HCW</t>
  </si>
  <si>
    <t>Retail</t>
  </si>
  <si>
    <t>Assume 65% yield</t>
  </si>
  <si>
    <t>STEP THREE:</t>
  </si>
  <si>
    <t>% of carcass</t>
  </si>
  <si>
    <t>Rib primal</t>
  </si>
  <si>
    <t>Short Loin primal</t>
  </si>
  <si>
    <t>Sirloin primal</t>
  </si>
  <si>
    <t>STEP FOUR:</t>
  </si>
  <si>
    <t>Premium</t>
  </si>
  <si>
    <t>Kill fee</t>
  </si>
  <si>
    <t>Cut &amp; wrap fee</t>
  </si>
  <si>
    <t>Chuck primals</t>
  </si>
  <si>
    <t>Round primals</t>
  </si>
  <si>
    <t>Brisket &amp; Shank</t>
  </si>
  <si>
    <t>Flank &amp; Short plate primals</t>
  </si>
  <si>
    <t>ENTER OTHER COSTS, CARCASS WEIGHT, &amp; YIELDS</t>
  </si>
  <si>
    <t>Assume a premium price!</t>
  </si>
  <si>
    <t>Difference between target mark-up and current pricing.</t>
  </si>
  <si>
    <t>Average</t>
  </si>
  <si>
    <t>Tenderloin</t>
  </si>
  <si>
    <t>Breaks-out to:</t>
  </si>
  <si>
    <t>Suggested Pricing:</t>
  </si>
  <si>
    <t>Product cost</t>
  </si>
  <si>
    <t>Total Retail lbs.</t>
  </si>
  <si>
    <t>NOW ENTER ACTUAL POUNDS RECEIVED FOR EACH CUT</t>
  </si>
  <si>
    <t>Cost/lb.</t>
  </si>
  <si>
    <t>% of Carcass</t>
  </si>
  <si>
    <t>ENTER DESIRED MARK-UP ABOVE COST (%)</t>
  </si>
  <si>
    <t>STEP FIVE</t>
  </si>
  <si>
    <t>Mark-up</t>
  </si>
  <si>
    <t>Extended Mark-up</t>
  </si>
  <si>
    <t>STEP SIX</t>
  </si>
  <si>
    <t>ADJUST PRICING TO MEET GOALS</t>
  </si>
  <si>
    <t>Means you reached your exact mark-up goal.</t>
  </si>
  <si>
    <t>Means you are $ below mark-up goal</t>
  </si>
  <si>
    <t>($)</t>
  </si>
  <si>
    <t>Shows $ above mark-up goal</t>
  </si>
  <si>
    <t>BASE PRICE:</t>
  </si>
  <si>
    <t>Actual total retail yield:</t>
  </si>
  <si>
    <t>Estimated total retail yield:</t>
  </si>
  <si>
    <t>Difference:</t>
  </si>
  <si>
    <t>Avg. $/lb.</t>
  </si>
  <si>
    <t>% of Carcass (reminder)</t>
  </si>
  <si>
    <t>lbs.</t>
  </si>
  <si>
    <t>ENTER BASE PRICE &amp; ANY PREMIUM</t>
  </si>
  <si>
    <t>Use price for steers, dressed delivered basis, 65-80% choice, high end of range or average.</t>
  </si>
  <si>
    <t>Will you charge for trucking? TIME &amp; MILEAGE</t>
  </si>
  <si>
    <t>Will you charge for delivery? TIME &amp; MILEAGE</t>
  </si>
  <si>
    <t>Mark-up above farm total cost:</t>
  </si>
  <si>
    <t>BEEF</t>
  </si>
  <si>
    <t>PORK</t>
  </si>
  <si>
    <t>PRIMAL</t>
  </si>
  <si>
    <t>Ham</t>
  </si>
  <si>
    <t>Side (Belly)</t>
  </si>
  <si>
    <t>Loin</t>
  </si>
  <si>
    <t>Edible Trim</t>
  </si>
  <si>
    <t>Picnic</t>
  </si>
  <si>
    <t>Boston Butt</t>
  </si>
  <si>
    <t>Misc.</t>
  </si>
  <si>
    <t>Primal yields as published by Angus Association</t>
  </si>
  <si>
    <t>Primal yields as published by National Pork Producers Council</t>
  </si>
  <si>
    <t>LAMB</t>
  </si>
  <si>
    <t>GOAT</t>
  </si>
  <si>
    <t>Shoulder (&amp; neck)</t>
  </si>
  <si>
    <t>Sirloin Roasts</t>
  </si>
  <si>
    <t>Rack (Rib)</t>
  </si>
  <si>
    <t>Loin chops</t>
  </si>
  <si>
    <t>Breast &amp; Shank</t>
  </si>
  <si>
    <t>Leg Steaks</t>
  </si>
  <si>
    <t>Leg</t>
  </si>
  <si>
    <t>Inedible Trim</t>
  </si>
  <si>
    <t>Flank</t>
  </si>
  <si>
    <t>Shoulder Roasts</t>
  </si>
  <si>
    <t>Neck Roast</t>
  </si>
  <si>
    <t>Rib Chops</t>
  </si>
  <si>
    <t>Ribs</t>
  </si>
  <si>
    <r>
      <rPr>
        <b/>
        <u/>
        <sz val="12"/>
        <rFont val="Arial"/>
        <family val="2"/>
      </rPr>
      <t>ESTIMATED</t>
    </r>
    <r>
      <rPr>
        <b/>
        <sz val="12"/>
        <rFont val="Arial"/>
        <family val="2"/>
      </rPr>
      <t xml:space="preserve"> YIELDS FOR VARIOUS SPECIES</t>
    </r>
  </si>
  <si>
    <t>enter cut name</t>
  </si>
  <si>
    <t>Ground, 1 lb. pack</t>
  </si>
  <si>
    <t>Ground, 3 lb. pack</t>
  </si>
  <si>
    <t>Ground Sausage, 1 lb.</t>
  </si>
  <si>
    <t>Rope Sausage</t>
  </si>
  <si>
    <t>Livestock Yield and Price Estimator &amp; Calculator</t>
  </si>
  <si>
    <t xml:space="preserve">Created by Matt LeRoux, mnl28@cornell.edu, Cornell Cooperative Extension- Tompkins County </t>
  </si>
  <si>
    <t xml:space="preserve">For beef, you may want to use the weekly average price based on USDA report (link below).  </t>
  </si>
  <si>
    <r>
      <rPr>
        <sz val="12"/>
        <rFont val="Arial"/>
        <family val="2"/>
      </rPr>
      <t xml:space="preserve">REVIEW </t>
    </r>
    <r>
      <rPr>
        <b/>
        <sz val="12"/>
        <rFont val="Arial"/>
        <family val="2"/>
      </rPr>
      <t>ESTIMATED</t>
    </r>
    <r>
      <rPr>
        <sz val="12"/>
        <rFont val="Arial"/>
        <family val="2"/>
      </rPr>
      <t xml:space="preserve"> YIELD FOR PRIMALS.</t>
    </r>
  </si>
  <si>
    <t>Based on the estimated yield and costs, total cost per pound is:</t>
  </si>
  <si>
    <t>At what price must your production operation sell to your marketing operation in order to remain viable?</t>
  </si>
  <si>
    <t>sirloin</t>
  </si>
  <si>
    <t>round</t>
  </si>
  <si>
    <t>Avg price on meatsuite</t>
  </si>
  <si>
    <t>Aug. 25, 2015 Beef, includes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</si>
</sst>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%"/>
    <numFmt numFmtId="166" formatCode="0.0_);[Red]\(0.0\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/>
  </cellStyleXfs>
  <cellXfs count="94">
    <xf numFmtId="0" fontId="0" fillId="0" borderId="0" xfId="0"/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left"/>
    </xf>
    <xf numFmtId="0" fontId="22" fillId="24" borderId="10" xfId="0" applyFont="1" applyFill="1" applyBorder="1" applyAlignment="1" applyProtection="1">
      <alignment horizontal="left"/>
    </xf>
    <xf numFmtId="0" fontId="21" fillId="24" borderId="11" xfId="0" applyFont="1" applyFill="1" applyBorder="1" applyAlignment="1" applyProtection="1">
      <alignment horizontal="center"/>
    </xf>
    <xf numFmtId="0" fontId="22" fillId="0" borderId="12" xfId="0" applyFont="1" applyFill="1" applyBorder="1" applyAlignment="1" applyProtection="1"/>
    <xf numFmtId="0" fontId="23" fillId="25" borderId="0" xfId="0" applyFont="1" applyFill="1" applyAlignment="1" applyProtection="1">
      <alignment horizontal="center"/>
    </xf>
    <xf numFmtId="0" fontId="23" fillId="25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center"/>
    </xf>
    <xf numFmtId="164" fontId="23" fillId="24" borderId="1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</xf>
    <xf numFmtId="164" fontId="23" fillId="0" borderId="0" xfId="0" applyNumberFormat="1" applyFont="1" applyAlignment="1" applyProtection="1">
      <alignment horizontal="center"/>
    </xf>
    <xf numFmtId="164" fontId="24" fillId="0" borderId="0" xfId="0" applyNumberFormat="1" applyFont="1" applyAlignment="1" applyProtection="1">
      <alignment horizontal="center"/>
    </xf>
    <xf numFmtId="0" fontId="23" fillId="24" borderId="14" xfId="0" applyFont="1" applyFill="1" applyBorder="1" applyAlignment="1" applyProtection="1">
      <alignment horizontal="center"/>
    </xf>
    <xf numFmtId="164" fontId="23" fillId="24" borderId="15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center"/>
    </xf>
    <xf numFmtId="0" fontId="23" fillId="24" borderId="16" xfId="0" applyFont="1" applyFill="1" applyBorder="1" applyAlignment="1" applyProtection="1">
      <alignment horizontal="center"/>
    </xf>
    <xf numFmtId="164" fontId="23" fillId="24" borderId="17" xfId="0" applyNumberFormat="1" applyFont="1" applyFill="1" applyBorder="1" applyAlignment="1" applyProtection="1">
      <alignment horizontal="center"/>
      <protection locked="0"/>
    </xf>
    <xf numFmtId="0" fontId="23" fillId="24" borderId="18" xfId="0" applyFont="1" applyFill="1" applyBorder="1" applyAlignment="1" applyProtection="1">
      <alignment horizontal="center"/>
    </xf>
    <xf numFmtId="164" fontId="23" fillId="24" borderId="19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</xf>
    <xf numFmtId="0" fontId="23" fillId="24" borderId="13" xfId="0" applyFont="1" applyFill="1" applyBorder="1" applyAlignment="1" applyProtection="1">
      <alignment horizontal="center"/>
      <protection locked="0"/>
    </xf>
    <xf numFmtId="9" fontId="23" fillId="26" borderId="1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165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0" xfId="0" applyFont="1" applyBorder="1"/>
    <xf numFmtId="0" fontId="25" fillId="0" borderId="11" xfId="0" applyFont="1" applyFill="1" applyBorder="1" applyAlignment="1">
      <alignment horizontal="right"/>
    </xf>
    <xf numFmtId="8" fontId="22" fillId="27" borderId="13" xfId="0" applyNumberFormat="1" applyFont="1" applyFill="1" applyBorder="1" applyAlignment="1">
      <alignment horizontal="center"/>
    </xf>
    <xf numFmtId="6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64" fontId="25" fillId="28" borderId="13" xfId="0" applyNumberFormat="1" applyFont="1" applyFill="1" applyBorder="1" applyAlignment="1">
      <alignment horizontal="center"/>
    </xf>
    <xf numFmtId="0" fontId="25" fillId="0" borderId="10" xfId="0" applyFont="1" applyBorder="1"/>
    <xf numFmtId="0" fontId="25" fillId="0" borderId="20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166" fontId="24" fillId="0" borderId="0" xfId="0" applyNumberFormat="1" applyFont="1" applyAlignment="1">
      <alignment horizontal="center"/>
    </xf>
    <xf numFmtId="164" fontId="24" fillId="29" borderId="18" xfId="0" applyNumberFormat="1" applyFont="1" applyFill="1" applyBorder="1" applyAlignment="1">
      <alignment horizontal="center"/>
    </xf>
    <xf numFmtId="0" fontId="23" fillId="29" borderId="19" xfId="0" applyFont="1" applyFill="1" applyBorder="1" applyAlignment="1">
      <alignment horizontal="center"/>
    </xf>
    <xf numFmtId="0" fontId="24" fillId="30" borderId="13" xfId="0" applyFont="1" applyFill="1" applyBorder="1" applyAlignment="1" applyProtection="1">
      <alignment horizontal="center"/>
      <protection locked="0"/>
    </xf>
    <xf numFmtId="0" fontId="24" fillId="30" borderId="0" xfId="0" applyFont="1" applyFill="1" applyProtection="1">
      <protection locked="0"/>
    </xf>
    <xf numFmtId="165" fontId="25" fillId="30" borderId="13" xfId="0" applyNumberFormat="1" applyFont="1" applyFill="1" applyBorder="1" applyAlignment="1" applyProtection="1">
      <alignment horizontal="center"/>
      <protection locked="0"/>
    </xf>
    <xf numFmtId="164" fontId="24" fillId="30" borderId="0" xfId="0" applyNumberFormat="1" applyFont="1" applyFill="1" applyAlignment="1" applyProtection="1">
      <alignment horizontal="center"/>
      <protection locked="0"/>
    </xf>
    <xf numFmtId="164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left"/>
    </xf>
    <xf numFmtId="0" fontId="22" fillId="0" borderId="0" xfId="43" applyFont="1" applyFill="1" applyAlignment="1" applyProtection="1">
      <alignment horizontal="center" vertical="center"/>
    </xf>
    <xf numFmtId="0" fontId="22" fillId="0" borderId="0" xfId="43" applyFont="1" applyFill="1" applyAlignment="1" applyProtection="1">
      <alignment horizontal="left" vertical="center"/>
    </xf>
    <xf numFmtId="0" fontId="23" fillId="0" borderId="0" xfId="43" applyFont="1" applyFill="1" applyAlignment="1" applyProtection="1">
      <alignment horizontal="center"/>
    </xf>
    <xf numFmtId="0" fontId="24" fillId="0" borderId="0" xfId="43" applyFont="1" applyFill="1" applyAlignment="1" applyProtection="1">
      <alignment horizontal="center"/>
    </xf>
    <xf numFmtId="0" fontId="23" fillId="0" borderId="0" xfId="43" applyFont="1" applyFill="1" applyAlignment="1" applyProtection="1">
      <alignment horizontal="center" wrapText="1"/>
    </xf>
    <xf numFmtId="0" fontId="24" fillId="0" borderId="0" xfId="43" applyFont="1" applyAlignment="1" applyProtection="1">
      <alignment horizontal="center"/>
    </xf>
    <xf numFmtId="0" fontId="24" fillId="0" borderId="0" xfId="43" applyFont="1" applyFill="1" applyAlignment="1" applyProtection="1">
      <alignment horizontal="left"/>
    </xf>
    <xf numFmtId="165" fontId="24" fillId="0" borderId="0" xfId="43" applyNumberFormat="1" applyFont="1" applyFill="1" applyAlignment="1" applyProtection="1">
      <alignment horizontal="center"/>
    </xf>
    <xf numFmtId="1" fontId="24" fillId="0" borderId="0" xfId="43" applyNumberFormat="1" applyFont="1" applyFill="1" applyAlignment="1" applyProtection="1">
      <alignment horizontal="center"/>
    </xf>
    <xf numFmtId="165" fontId="23" fillId="0" borderId="0" xfId="43" applyNumberFormat="1" applyFont="1" applyFill="1" applyAlignment="1" applyProtection="1">
      <alignment horizontal="center"/>
    </xf>
    <xf numFmtId="0" fontId="0" fillId="0" borderId="0" xfId="0" applyFill="1"/>
    <xf numFmtId="0" fontId="23" fillId="0" borderId="0" xfId="43" applyFont="1" applyAlignment="1" applyProtection="1">
      <alignment horizontal="center"/>
    </xf>
    <xf numFmtId="0" fontId="23" fillId="0" borderId="0" xfId="43" applyFont="1" applyAlignment="1" applyProtection="1">
      <alignment horizontal="center" wrapText="1"/>
    </xf>
    <xf numFmtId="0" fontId="24" fillId="0" borderId="0" xfId="43" applyFont="1" applyAlignment="1" applyProtection="1">
      <alignment horizontal="left"/>
    </xf>
    <xf numFmtId="165" fontId="24" fillId="0" borderId="0" xfId="43" applyNumberFormat="1" applyFont="1" applyAlignment="1" applyProtection="1">
      <alignment horizontal="center"/>
    </xf>
    <xf numFmtId="0" fontId="28" fillId="0" borderId="0" xfId="0" applyFont="1" applyAlignment="1">
      <alignment horizontal="center"/>
    </xf>
    <xf numFmtId="165" fontId="23" fillId="0" borderId="0" xfId="43" applyNumberFormat="1" applyFont="1" applyAlignment="1" applyProtection="1">
      <alignment horizontal="center"/>
    </xf>
    <xf numFmtId="165" fontId="28" fillId="0" borderId="0" xfId="0" applyNumberFormat="1" applyFont="1" applyAlignment="1">
      <alignment horizontal="center"/>
    </xf>
    <xf numFmtId="0" fontId="24" fillId="25" borderId="0" xfId="0" applyFont="1" applyFill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0" fontId="21" fillId="33" borderId="15" xfId="0" applyFont="1" applyFill="1" applyBorder="1" applyAlignment="1" applyProtection="1">
      <alignment horizontal="center"/>
    </xf>
    <xf numFmtId="0" fontId="12" fillId="33" borderId="16" xfId="34" applyFill="1" applyBorder="1" applyAlignment="1" applyProtection="1">
      <alignment horizontal="left"/>
    </xf>
    <xf numFmtId="0" fontId="21" fillId="33" borderId="0" xfId="0" applyFont="1" applyFill="1" applyBorder="1" applyAlignment="1" applyProtection="1">
      <alignment horizontal="center"/>
    </xf>
    <xf numFmtId="0" fontId="21" fillId="33" borderId="17" xfId="0" applyFont="1" applyFill="1" applyBorder="1" applyAlignment="1" applyProtection="1">
      <alignment horizontal="center"/>
    </xf>
    <xf numFmtId="0" fontId="24" fillId="33" borderId="18" xfId="0" applyFont="1" applyFill="1" applyBorder="1" applyAlignment="1" applyProtection="1">
      <alignment horizontal="left"/>
    </xf>
    <xf numFmtId="0" fontId="21" fillId="33" borderId="21" xfId="0" applyFont="1" applyFill="1" applyBorder="1" applyAlignment="1" applyProtection="1">
      <alignment horizontal="center"/>
    </xf>
    <xf numFmtId="0" fontId="21" fillId="33" borderId="19" xfId="0" applyFont="1" applyFill="1" applyBorder="1" applyAlignment="1" applyProtection="1">
      <alignment horizontal="center"/>
    </xf>
    <xf numFmtId="9" fontId="23" fillId="0" borderId="0" xfId="0" applyNumberFormat="1" applyFont="1" applyFill="1" applyBorder="1" applyAlignment="1" applyProtection="1">
      <alignment horizontal="center"/>
    </xf>
    <xf numFmtId="0" fontId="21" fillId="30" borderId="13" xfId="0" applyFont="1" applyFill="1" applyBorder="1" applyAlignment="1" applyProtection="1">
      <alignment horizontal="center"/>
    </xf>
    <xf numFmtId="0" fontId="21" fillId="33" borderId="14" xfId="0" applyFont="1" applyFill="1" applyBorder="1" applyAlignment="1" applyProtection="1">
      <alignment horizontal="left"/>
    </xf>
    <xf numFmtId="0" fontId="21" fillId="34" borderId="0" xfId="0" applyFont="1" applyFill="1" applyAlignment="1" applyProtection="1">
      <alignment horizontal="center"/>
    </xf>
    <xf numFmtId="0" fontId="21" fillId="30" borderId="0" xfId="0" applyFont="1" applyFill="1" applyProtection="1">
      <protection locked="0"/>
    </xf>
    <xf numFmtId="0" fontId="22" fillId="27" borderId="21" xfId="43" applyFont="1" applyFill="1" applyBorder="1" applyAlignment="1" applyProtection="1">
      <alignment horizontal="center" vertical="center"/>
    </xf>
    <xf numFmtId="0" fontId="22" fillId="31" borderId="21" xfId="43" applyFont="1" applyFill="1" applyBorder="1" applyAlignment="1" applyProtection="1">
      <alignment horizontal="center" vertical="center"/>
    </xf>
    <xf numFmtId="0" fontId="22" fillId="32" borderId="21" xfId="43" applyFont="1" applyFill="1" applyBorder="1" applyAlignment="1" applyProtection="1">
      <alignment horizontal="center" vertical="center"/>
    </xf>
    <xf numFmtId="0" fontId="22" fillId="28" borderId="21" xfId="43" applyFont="1" applyFill="1" applyBorder="1" applyAlignment="1" applyProtection="1">
      <alignment horizontal="center" vertical="center"/>
    </xf>
    <xf numFmtId="0" fontId="23" fillId="29" borderId="14" xfId="0" applyFont="1" applyFill="1" applyBorder="1" applyAlignment="1">
      <alignment horizontal="center" wrapText="1"/>
    </xf>
    <xf numFmtId="0" fontId="23" fillId="29" borderId="15" xfId="0" applyFont="1" applyFill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s.usda.gov/mnreports/lm_ct100.tx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4"/>
  <sheetViews>
    <sheetView topLeftCell="A8" zoomScale="70" zoomScaleNormal="70" workbookViewId="0">
      <selection activeCell="C17" sqref="C17"/>
    </sheetView>
  </sheetViews>
  <sheetFormatPr defaultColWidth="9.109375" defaultRowHeight="15" x14ac:dyDescent="0.25"/>
  <cols>
    <col min="1" max="1" width="4.44140625" style="1" customWidth="1"/>
    <col min="2" max="2" width="23.109375" style="1" customWidth="1"/>
    <col min="3" max="3" width="24.88671875" style="1" customWidth="1"/>
    <col min="4" max="4" width="20.5546875" style="1" customWidth="1"/>
    <col min="5" max="5" width="17.6640625" style="1" customWidth="1"/>
    <col min="6" max="6" width="14.6640625" style="1" customWidth="1"/>
    <col min="7" max="7" width="14.5546875" style="1" customWidth="1"/>
    <col min="8" max="8" width="16.5546875" style="1" customWidth="1"/>
    <col min="9" max="16384" width="9.109375" style="1"/>
  </cols>
  <sheetData>
    <row r="2" spans="2:15" ht="12.75" customHeight="1" x14ac:dyDescent="0.25"/>
    <row r="3" spans="2:15" ht="43.2" customHeight="1" x14ac:dyDescent="0.3">
      <c r="B3" s="2" t="s">
        <v>102</v>
      </c>
      <c r="E3" s="10" t="s">
        <v>103</v>
      </c>
    </row>
    <row r="4" spans="2:15" ht="25.5" customHeight="1" x14ac:dyDescent="0.3">
      <c r="B4" s="3" t="s">
        <v>1</v>
      </c>
      <c r="C4" s="4"/>
      <c r="D4" s="84"/>
    </row>
    <row r="5" spans="2:15" ht="22.8" customHeight="1" x14ac:dyDescent="0.3">
      <c r="B5" s="5"/>
      <c r="C5" s="5"/>
    </row>
    <row r="6" spans="2:15" ht="23.25" customHeight="1" x14ac:dyDescent="0.3">
      <c r="B6" s="6" t="s">
        <v>2</v>
      </c>
      <c r="C6" s="7" t="s">
        <v>64</v>
      </c>
      <c r="D6" s="6"/>
      <c r="E6" s="6"/>
      <c r="F6" s="6"/>
      <c r="G6" s="6"/>
      <c r="H6" s="86"/>
      <c r="I6" s="86"/>
    </row>
    <row r="7" spans="2:15" ht="18.75" customHeight="1" x14ac:dyDescent="0.3">
      <c r="C7" s="8" t="s">
        <v>3</v>
      </c>
      <c r="D7" s="8" t="s">
        <v>4</v>
      </c>
    </row>
    <row r="8" spans="2:15" ht="18.75" customHeight="1" x14ac:dyDescent="0.3">
      <c r="B8" s="8" t="s">
        <v>57</v>
      </c>
      <c r="C8" s="9">
        <v>2.3199999999999998</v>
      </c>
      <c r="D8" s="1" t="s">
        <v>5</v>
      </c>
      <c r="E8" s="10" t="s">
        <v>107</v>
      </c>
    </row>
    <row r="9" spans="2:15" ht="18.75" customHeight="1" x14ac:dyDescent="0.3">
      <c r="B9" s="8" t="s">
        <v>28</v>
      </c>
      <c r="C9" s="9">
        <v>0.25</v>
      </c>
      <c r="D9" s="1" t="s">
        <v>5</v>
      </c>
      <c r="E9" s="10" t="s">
        <v>36</v>
      </c>
      <c r="G9" s="85" t="s">
        <v>104</v>
      </c>
      <c r="H9" s="75"/>
      <c r="I9" s="75"/>
      <c r="J9" s="75"/>
      <c r="K9" s="75"/>
      <c r="L9" s="75"/>
      <c r="M9" s="75"/>
      <c r="N9" s="75"/>
      <c r="O9" s="76"/>
    </row>
    <row r="10" spans="2:15" ht="18.75" customHeight="1" x14ac:dyDescent="0.3">
      <c r="B10" s="8" t="s">
        <v>6</v>
      </c>
      <c r="C10" s="11">
        <f>SUM(C8:C9)</f>
        <v>2.57</v>
      </c>
      <c r="D10" s="1" t="s">
        <v>5</v>
      </c>
      <c r="G10" s="77" t="s">
        <v>0</v>
      </c>
      <c r="H10" s="78"/>
      <c r="I10" s="78"/>
      <c r="J10" s="78"/>
      <c r="K10" s="78"/>
      <c r="L10" s="78"/>
      <c r="M10" s="78"/>
      <c r="N10" s="78"/>
      <c r="O10" s="79"/>
    </row>
    <row r="11" spans="2:15" ht="18.75" customHeight="1" x14ac:dyDescent="0.25">
      <c r="G11" s="80" t="s">
        <v>65</v>
      </c>
      <c r="H11" s="81"/>
      <c r="I11" s="81"/>
      <c r="J11" s="81"/>
      <c r="K11" s="81"/>
      <c r="L11" s="81"/>
      <c r="M11" s="81"/>
      <c r="N11" s="81"/>
      <c r="O11" s="82"/>
    </row>
    <row r="12" spans="2:15" ht="18.75" customHeight="1" x14ac:dyDescent="0.3">
      <c r="B12" s="6" t="s">
        <v>7</v>
      </c>
      <c r="C12" s="7" t="s">
        <v>35</v>
      </c>
      <c r="D12" s="6"/>
      <c r="E12" s="6"/>
      <c r="F12" s="6"/>
      <c r="G12" s="86"/>
      <c r="H12" s="86"/>
      <c r="I12" s="86"/>
    </row>
    <row r="13" spans="2:15" ht="18.75" customHeight="1" x14ac:dyDescent="0.3">
      <c r="B13" s="8" t="s">
        <v>8</v>
      </c>
      <c r="C13" s="8" t="s">
        <v>9</v>
      </c>
      <c r="D13" s="8" t="s">
        <v>10</v>
      </c>
    </row>
    <row r="14" spans="2:15" ht="18.75" customHeight="1" x14ac:dyDescent="0.3">
      <c r="B14" s="8" t="s">
        <v>11</v>
      </c>
      <c r="C14" s="12">
        <f>C10</f>
        <v>2.57</v>
      </c>
      <c r="D14" s="12">
        <f>C14*C22</f>
        <v>1696.1999999999998</v>
      </c>
    </row>
    <row r="15" spans="2:15" ht="18.75" customHeight="1" x14ac:dyDescent="0.3">
      <c r="B15" s="13" t="s">
        <v>12</v>
      </c>
      <c r="C15" s="14">
        <v>35</v>
      </c>
      <c r="D15" s="15">
        <f>C15</f>
        <v>35</v>
      </c>
      <c r="E15" s="10" t="s">
        <v>66</v>
      </c>
    </row>
    <row r="16" spans="2:15" ht="18.75" customHeight="1" x14ac:dyDescent="0.3">
      <c r="B16" s="16" t="s">
        <v>13</v>
      </c>
      <c r="C16" s="17">
        <v>46</v>
      </c>
      <c r="D16" s="15">
        <f>C16</f>
        <v>46</v>
      </c>
      <c r="E16" s="10" t="s">
        <v>29</v>
      </c>
    </row>
    <row r="17" spans="2:9" ht="18.75" customHeight="1" x14ac:dyDescent="0.3">
      <c r="B17" s="16" t="s">
        <v>14</v>
      </c>
      <c r="C17" s="17">
        <v>0.85</v>
      </c>
      <c r="D17" s="15">
        <f>C17*C22</f>
        <v>561</v>
      </c>
      <c r="E17" s="10" t="s">
        <v>30</v>
      </c>
    </row>
    <row r="18" spans="2:9" ht="18.75" customHeight="1" x14ac:dyDescent="0.3">
      <c r="B18" s="18" t="s">
        <v>15</v>
      </c>
      <c r="C18" s="19">
        <v>35</v>
      </c>
      <c r="D18" s="15">
        <f>C18</f>
        <v>35</v>
      </c>
      <c r="E18" s="10" t="s">
        <v>67</v>
      </c>
    </row>
    <row r="19" spans="2:9" ht="18.75" customHeight="1" x14ac:dyDescent="0.3">
      <c r="C19" s="8" t="s">
        <v>6</v>
      </c>
      <c r="D19" s="11">
        <f>SUM(D14:D18)</f>
        <v>2373.1999999999998</v>
      </c>
    </row>
    <row r="20" spans="2:9" ht="18.75" customHeight="1" x14ac:dyDescent="0.25"/>
    <row r="21" spans="2:9" ht="18.75" customHeight="1" x14ac:dyDescent="0.3">
      <c r="B21" s="8" t="s">
        <v>16</v>
      </c>
      <c r="C21" s="8" t="s">
        <v>17</v>
      </c>
      <c r="D21" s="8" t="s">
        <v>18</v>
      </c>
    </row>
    <row r="22" spans="2:9" ht="18.75" customHeight="1" x14ac:dyDescent="0.3">
      <c r="B22" s="1" t="s">
        <v>19</v>
      </c>
      <c r="C22" s="21">
        <v>660</v>
      </c>
      <c r="D22" s="83"/>
      <c r="E22" s="55"/>
    </row>
    <row r="23" spans="2:9" ht="18.75" customHeight="1" x14ac:dyDescent="0.3">
      <c r="B23" s="1" t="s">
        <v>20</v>
      </c>
      <c r="C23" s="1">
        <f>C22*D23</f>
        <v>429</v>
      </c>
      <c r="D23" s="22">
        <v>0.65</v>
      </c>
      <c r="E23" s="10" t="s">
        <v>21</v>
      </c>
    </row>
    <row r="24" spans="2:9" ht="18.75" customHeight="1" x14ac:dyDescent="0.25"/>
    <row r="25" spans="2:9" ht="18.75" customHeight="1" x14ac:dyDescent="0.3">
      <c r="B25" s="7" t="s">
        <v>22</v>
      </c>
      <c r="C25" s="7" t="s">
        <v>105</v>
      </c>
      <c r="D25" s="6"/>
      <c r="E25" s="7" t="s">
        <v>96</v>
      </c>
      <c r="F25" s="74"/>
      <c r="G25" s="86"/>
      <c r="H25" s="86"/>
      <c r="I25" s="86"/>
    </row>
    <row r="26" spans="2:9" ht="18" customHeight="1" x14ac:dyDescent="0.3">
      <c r="B26" s="7"/>
      <c r="C26" s="86"/>
      <c r="D26" s="7"/>
      <c r="E26" s="7"/>
      <c r="F26" s="7"/>
      <c r="G26" s="7"/>
      <c r="H26" s="7"/>
      <c r="I26" s="7"/>
    </row>
    <row r="27" spans="2:9" ht="18.75" customHeight="1" x14ac:dyDescent="0.3">
      <c r="B27" s="56"/>
      <c r="C27" s="57"/>
      <c r="D27" s="58"/>
      <c r="E27" s="59"/>
      <c r="F27" s="59"/>
      <c r="G27" s="59"/>
      <c r="H27" s="59"/>
      <c r="I27" s="59"/>
    </row>
    <row r="28" spans="2:9" ht="18.75" customHeight="1" x14ac:dyDescent="0.3">
      <c r="B28" s="88" t="s">
        <v>69</v>
      </c>
      <c r="C28" s="88"/>
      <c r="D28" s="58"/>
      <c r="E28" s="89" t="s">
        <v>70</v>
      </c>
      <c r="F28" s="89"/>
      <c r="G28" s="59"/>
      <c r="H28" s="59"/>
      <c r="I28" s="59"/>
    </row>
    <row r="29" spans="2:9" ht="18.75" customHeight="1" x14ac:dyDescent="0.3">
      <c r="B29" s="58" t="s">
        <v>71</v>
      </c>
      <c r="C29" s="60" t="s">
        <v>23</v>
      </c>
      <c r="D29" s="60"/>
      <c r="E29" s="58" t="s">
        <v>71</v>
      </c>
      <c r="F29" s="60" t="s">
        <v>23</v>
      </c>
      <c r="G29" s="59"/>
      <c r="H29" s="59"/>
      <c r="I29" s="61"/>
    </row>
    <row r="30" spans="2:9" ht="18.75" customHeight="1" x14ac:dyDescent="0.25">
      <c r="B30" s="62" t="s">
        <v>31</v>
      </c>
      <c r="C30" s="63">
        <v>0.26</v>
      </c>
      <c r="D30" s="64"/>
      <c r="E30" s="59" t="s">
        <v>72</v>
      </c>
      <c r="F30" s="63">
        <v>0.24</v>
      </c>
      <c r="G30" s="59"/>
      <c r="H30" s="59"/>
      <c r="I30" s="61"/>
    </row>
    <row r="31" spans="2:9" ht="18.75" customHeight="1" x14ac:dyDescent="0.25">
      <c r="B31" s="62" t="s">
        <v>34</v>
      </c>
      <c r="C31" s="63">
        <v>9.5000000000000001E-2</v>
      </c>
      <c r="D31" s="64"/>
      <c r="E31" s="59" t="s">
        <v>73</v>
      </c>
      <c r="F31" s="63">
        <v>0.19</v>
      </c>
      <c r="G31" s="59"/>
      <c r="H31" s="59"/>
      <c r="I31" s="61"/>
    </row>
    <row r="32" spans="2:9" ht="18.75" customHeight="1" x14ac:dyDescent="0.25">
      <c r="B32" s="62" t="s">
        <v>33</v>
      </c>
      <c r="C32" s="63">
        <v>0.1</v>
      </c>
      <c r="D32" s="64"/>
      <c r="E32" s="59" t="s">
        <v>74</v>
      </c>
      <c r="F32" s="63">
        <v>0.18</v>
      </c>
      <c r="G32" s="59"/>
      <c r="H32" s="59"/>
      <c r="I32" s="61"/>
    </row>
    <row r="33" spans="2:9" ht="18.75" customHeight="1" x14ac:dyDescent="0.25">
      <c r="B33" s="62" t="s">
        <v>75</v>
      </c>
      <c r="C33" s="63">
        <v>0.01</v>
      </c>
      <c r="D33" s="64"/>
      <c r="E33" s="59" t="s">
        <v>76</v>
      </c>
      <c r="F33" s="63">
        <v>0.09</v>
      </c>
      <c r="G33" s="59"/>
      <c r="H33" s="59"/>
      <c r="I33" s="61"/>
    </row>
    <row r="34" spans="2:9" ht="18.75" customHeight="1" x14ac:dyDescent="0.25">
      <c r="B34" s="62" t="s">
        <v>32</v>
      </c>
      <c r="C34" s="63">
        <v>0.27</v>
      </c>
      <c r="D34" s="64"/>
      <c r="E34" s="59" t="s">
        <v>77</v>
      </c>
      <c r="F34" s="63">
        <v>0.08</v>
      </c>
      <c r="G34" s="59"/>
      <c r="H34" s="59"/>
      <c r="I34" s="61"/>
    </row>
    <row r="35" spans="2:9" ht="18.75" customHeight="1" x14ac:dyDescent="0.25">
      <c r="B35" s="62" t="s">
        <v>24</v>
      </c>
      <c r="C35" s="63">
        <v>9.5000000000000001E-2</v>
      </c>
      <c r="D35" s="64"/>
      <c r="E35" s="59" t="s">
        <v>78</v>
      </c>
      <c r="F35" s="63">
        <v>0.22</v>
      </c>
      <c r="G35" s="59"/>
      <c r="H35" s="59"/>
      <c r="I35" s="61"/>
    </row>
    <row r="36" spans="2:9" ht="18.75" customHeight="1" x14ac:dyDescent="0.3">
      <c r="B36" s="62" t="s">
        <v>25</v>
      </c>
      <c r="C36" s="63">
        <v>0.08</v>
      </c>
      <c r="D36" s="64"/>
      <c r="E36" s="58" t="s">
        <v>6</v>
      </c>
      <c r="F36" s="65">
        <f>SUM(F30:F35)</f>
        <v>0.99999999999999989</v>
      </c>
      <c r="G36" s="59"/>
      <c r="H36" s="59"/>
      <c r="I36" s="61"/>
    </row>
    <row r="37" spans="2:9" x14ac:dyDescent="0.25">
      <c r="B37" s="62" t="s">
        <v>26</v>
      </c>
      <c r="C37" s="63">
        <v>0.09</v>
      </c>
      <c r="D37" s="64"/>
      <c r="E37" s="59"/>
      <c r="F37" s="63"/>
      <c r="G37" s="59"/>
      <c r="H37" s="59"/>
      <c r="I37" s="61"/>
    </row>
    <row r="38" spans="2:9" ht="15.6" x14ac:dyDescent="0.3">
      <c r="B38" s="58" t="s">
        <v>6</v>
      </c>
      <c r="C38" s="65">
        <f>SUM(C30:C37)</f>
        <v>0.99999999999999989</v>
      </c>
      <c r="D38" s="58"/>
      <c r="E38" s="59"/>
      <c r="F38" s="63"/>
      <c r="G38" s="59"/>
      <c r="H38" s="59"/>
      <c r="I38" s="61"/>
    </row>
    <row r="39" spans="2:9" x14ac:dyDescent="0.25">
      <c r="B39" s="62" t="s">
        <v>79</v>
      </c>
      <c r="C39" s="66"/>
      <c r="D39" s="66"/>
      <c r="E39" s="62" t="s">
        <v>80</v>
      </c>
      <c r="F39" s="66"/>
      <c r="G39" s="66"/>
      <c r="H39" s="66"/>
      <c r="I39"/>
    </row>
    <row r="40" spans="2:9" x14ac:dyDescent="0.25">
      <c r="B40"/>
      <c r="C40"/>
      <c r="D40"/>
      <c r="E40"/>
      <c r="F40"/>
      <c r="G40"/>
      <c r="H40"/>
      <c r="I40"/>
    </row>
    <row r="41" spans="2:9" ht="17.399999999999999" x14ac:dyDescent="0.25">
      <c r="B41" s="90" t="s">
        <v>81</v>
      </c>
      <c r="C41" s="90"/>
      <c r="D41"/>
      <c r="E41" s="91" t="s">
        <v>82</v>
      </c>
      <c r="F41" s="91"/>
      <c r="G41"/>
      <c r="H41"/>
      <c r="I41"/>
    </row>
    <row r="42" spans="2:9" ht="15.6" x14ac:dyDescent="0.3">
      <c r="B42" s="67" t="s">
        <v>71</v>
      </c>
      <c r="C42" s="68" t="s">
        <v>23</v>
      </c>
      <c r="D42"/>
      <c r="E42" s="67" t="s">
        <v>71</v>
      </c>
      <c r="F42" s="68" t="s">
        <v>23</v>
      </c>
      <c r="G42"/>
      <c r="H42"/>
      <c r="I42"/>
    </row>
    <row r="43" spans="2:9" x14ac:dyDescent="0.25">
      <c r="B43" s="69" t="s">
        <v>83</v>
      </c>
      <c r="C43" s="70">
        <v>0.26</v>
      </c>
      <c r="D43"/>
      <c r="E43" s="69" t="s">
        <v>84</v>
      </c>
      <c r="F43" s="70">
        <v>0.17199999999999999</v>
      </c>
      <c r="G43" s="71"/>
      <c r="H43" s="70"/>
      <c r="I43"/>
    </row>
    <row r="44" spans="2:9" x14ac:dyDescent="0.25">
      <c r="B44" s="69" t="s">
        <v>85</v>
      </c>
      <c r="C44" s="70">
        <v>7.4999999999999997E-2</v>
      </c>
      <c r="D44"/>
      <c r="E44" s="69" t="s">
        <v>86</v>
      </c>
      <c r="F44" s="70">
        <v>7.4999999999999997E-2</v>
      </c>
      <c r="G44" s="71"/>
      <c r="H44" s="70"/>
      <c r="I44"/>
    </row>
    <row r="45" spans="2:9" x14ac:dyDescent="0.25">
      <c r="B45" s="69" t="s">
        <v>87</v>
      </c>
      <c r="C45" s="70">
        <v>0.17</v>
      </c>
      <c r="D45"/>
      <c r="E45" s="69" t="s">
        <v>88</v>
      </c>
      <c r="F45" s="70">
        <v>6.5000000000000002E-2</v>
      </c>
      <c r="G45" s="71"/>
      <c r="H45" s="70"/>
      <c r="I45"/>
    </row>
    <row r="46" spans="2:9" x14ac:dyDescent="0.25">
      <c r="B46" s="69" t="s">
        <v>89</v>
      </c>
      <c r="C46" s="70">
        <v>0.35</v>
      </c>
      <c r="D46"/>
      <c r="E46" s="69" t="s">
        <v>75</v>
      </c>
      <c r="F46" s="70">
        <v>0.17199999999999999</v>
      </c>
      <c r="G46" s="71"/>
      <c r="H46" s="70"/>
      <c r="I46"/>
    </row>
    <row r="47" spans="2:9" x14ac:dyDescent="0.25">
      <c r="B47" s="69" t="s">
        <v>74</v>
      </c>
      <c r="C47" s="70">
        <v>0.09</v>
      </c>
      <c r="D47"/>
      <c r="E47" s="69" t="s">
        <v>90</v>
      </c>
      <c r="F47" s="70">
        <v>0.111</v>
      </c>
      <c r="G47" s="71"/>
      <c r="H47" s="70"/>
      <c r="I47"/>
    </row>
    <row r="48" spans="2:9" x14ac:dyDescent="0.25">
      <c r="B48" s="69" t="s">
        <v>91</v>
      </c>
      <c r="C48" s="70">
        <v>0.03</v>
      </c>
      <c r="D48"/>
      <c r="E48" s="69" t="s">
        <v>92</v>
      </c>
      <c r="F48" s="70">
        <v>8.8999999999999996E-2</v>
      </c>
      <c r="G48" s="71"/>
      <c r="H48" s="70"/>
      <c r="I48"/>
    </row>
    <row r="49" spans="2:9" x14ac:dyDescent="0.25">
      <c r="B49" s="69" t="s">
        <v>90</v>
      </c>
      <c r="C49" s="70">
        <v>2.5000000000000001E-2</v>
      </c>
      <c r="D49"/>
      <c r="E49" s="69" t="s">
        <v>93</v>
      </c>
      <c r="F49" s="70">
        <v>7.6999999999999999E-2</v>
      </c>
      <c r="G49" s="71"/>
      <c r="H49" s="70"/>
      <c r="I49"/>
    </row>
    <row r="50" spans="2:9" ht="15.6" x14ac:dyDescent="0.3">
      <c r="B50" s="67" t="s">
        <v>6</v>
      </c>
      <c r="C50" s="72">
        <f>SUM(C43:C49)</f>
        <v>1</v>
      </c>
      <c r="D50"/>
      <c r="E50" s="62" t="s">
        <v>94</v>
      </c>
      <c r="F50" s="63">
        <v>7.6999999999999999E-2</v>
      </c>
      <c r="G50" s="71"/>
      <c r="H50" s="70"/>
      <c r="I50"/>
    </row>
    <row r="51" spans="2:9" x14ac:dyDescent="0.25">
      <c r="B51" s="61"/>
      <c r="C51" s="61"/>
      <c r="D51"/>
      <c r="E51" s="69" t="s">
        <v>95</v>
      </c>
      <c r="F51" s="70">
        <v>0.16200000000000001</v>
      </c>
      <c r="G51" s="71"/>
      <c r="H51" s="70"/>
      <c r="I51"/>
    </row>
    <row r="52" spans="2:9" ht="15.6" x14ac:dyDescent="0.3">
      <c r="B52"/>
      <c r="C52"/>
      <c r="D52"/>
      <c r="E52" s="67" t="s">
        <v>6</v>
      </c>
      <c r="F52" s="72">
        <f>SUM(F43:F51)</f>
        <v>0.99999999999999989</v>
      </c>
      <c r="G52" s="71"/>
      <c r="H52" s="73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</sheetData>
  <sheetProtection sheet="1" objects="1" scenarios="1" selectLockedCells="1"/>
  <mergeCells count="4">
    <mergeCell ref="B28:C28"/>
    <mergeCell ref="E28:F28"/>
    <mergeCell ref="B41:C41"/>
    <mergeCell ref="E41:F41"/>
  </mergeCells>
  <phoneticPr fontId="20" type="noConversion"/>
  <hyperlinks>
    <hyperlink ref="G10" r:id="rId1"/>
  </hyperlinks>
  <pageMargins left="0.75" right="0.75" top="0.85" bottom="1" header="0.5" footer="0.5"/>
  <pageSetup scale="71" fitToHeight="2" orientation="landscape" r:id="rId2"/>
  <headerFooter alignWithMargins="0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tabSelected="1" topLeftCell="A28" zoomScale="80" zoomScaleNormal="80" workbookViewId="0">
      <selection activeCell="F43" sqref="F43"/>
    </sheetView>
  </sheetViews>
  <sheetFormatPr defaultColWidth="9.109375" defaultRowHeight="15" x14ac:dyDescent="0.25"/>
  <cols>
    <col min="1" max="1" width="3.6640625" style="24" customWidth="1"/>
    <col min="2" max="2" width="25.6640625" style="24" customWidth="1"/>
    <col min="3" max="3" width="18.109375" style="23" customWidth="1"/>
    <col min="4" max="4" width="16" style="23" customWidth="1"/>
    <col min="5" max="6" width="17.5546875" style="23" customWidth="1"/>
    <col min="7" max="7" width="14.109375" style="23" customWidth="1"/>
    <col min="8" max="8" width="23" style="23" customWidth="1"/>
    <col min="9" max="9" width="16" style="24" customWidth="1"/>
    <col min="10" max="10" width="14.5546875" style="24" customWidth="1"/>
    <col min="11" max="16384" width="9.109375" style="24"/>
  </cols>
  <sheetData>
    <row r="1" spans="2:8" ht="24" customHeight="1" x14ac:dyDescent="0.25"/>
    <row r="2" spans="2:8" ht="24.75" customHeight="1" x14ac:dyDescent="0.3">
      <c r="B2" s="43"/>
      <c r="C2" s="44"/>
      <c r="D2" s="44"/>
      <c r="E2" s="45" t="s">
        <v>106</v>
      </c>
      <c r="F2" s="42">
        <f>'Yield &amp; Cost'!D19/'Yield &amp; Cost'!C23</f>
        <v>5.5319347319347312</v>
      </c>
    </row>
    <row r="4" spans="2:8" s="1" customFormat="1" ht="18.75" customHeight="1" x14ac:dyDescent="0.3">
      <c r="B4" s="6" t="s">
        <v>27</v>
      </c>
      <c r="C4" s="7" t="s">
        <v>44</v>
      </c>
      <c r="D4" s="6"/>
      <c r="E4" s="6"/>
      <c r="F4" s="6"/>
      <c r="G4" s="6"/>
      <c r="H4" s="20"/>
    </row>
    <row r="5" spans="2:8" s="1" customFormat="1" ht="18.75" customHeight="1" x14ac:dyDescent="0.25"/>
    <row r="6" spans="2:8" ht="31.2" x14ac:dyDescent="0.3">
      <c r="C6" s="32" t="s">
        <v>17</v>
      </c>
      <c r="D6" s="32" t="s">
        <v>43</v>
      </c>
      <c r="E6" s="32" t="s">
        <v>46</v>
      </c>
      <c r="F6" s="32" t="s">
        <v>45</v>
      </c>
      <c r="G6" s="32" t="s">
        <v>42</v>
      </c>
      <c r="H6" s="24"/>
    </row>
    <row r="7" spans="2:8" x14ac:dyDescent="0.25">
      <c r="B7" s="50" t="s">
        <v>98</v>
      </c>
      <c r="C7" s="49">
        <v>100</v>
      </c>
      <c r="D7" s="23">
        <f>C26</f>
        <v>433</v>
      </c>
      <c r="E7" s="27">
        <f>C7/D7</f>
        <v>0.23094688221709006</v>
      </c>
      <c r="F7" s="25">
        <f>F2</f>
        <v>5.5319347319347312</v>
      </c>
      <c r="G7" s="25">
        <f t="shared" ref="G7:G25" si="0">C7*F7</f>
        <v>553.1934731934731</v>
      </c>
      <c r="H7" s="24"/>
    </row>
    <row r="8" spans="2:8" x14ac:dyDescent="0.25">
      <c r="B8" s="50" t="s">
        <v>99</v>
      </c>
      <c r="C8" s="49">
        <v>40</v>
      </c>
      <c r="D8" s="23">
        <f>C26</f>
        <v>433</v>
      </c>
      <c r="E8" s="27">
        <f t="shared" ref="E8:E25" si="1">C8/D8</f>
        <v>9.237875288683603E-2</v>
      </c>
      <c r="F8" s="25">
        <f>F2</f>
        <v>5.5319347319347312</v>
      </c>
      <c r="G8" s="25">
        <f t="shared" si="0"/>
        <v>221.27738927738926</v>
      </c>
      <c r="H8" s="24"/>
    </row>
    <row r="9" spans="2:8" x14ac:dyDescent="0.25">
      <c r="B9" s="50" t="s">
        <v>100</v>
      </c>
      <c r="C9" s="49">
        <v>65</v>
      </c>
      <c r="D9" s="23">
        <f>C26</f>
        <v>433</v>
      </c>
      <c r="E9" s="27">
        <f t="shared" si="1"/>
        <v>0.15011547344110854</v>
      </c>
      <c r="F9" s="25">
        <f>F2</f>
        <v>5.5319347319347312</v>
      </c>
      <c r="G9" s="25">
        <f t="shared" si="0"/>
        <v>359.57575757575751</v>
      </c>
      <c r="H9" s="24"/>
    </row>
    <row r="10" spans="2:8" x14ac:dyDescent="0.25">
      <c r="B10" s="50" t="s">
        <v>101</v>
      </c>
      <c r="C10" s="49">
        <v>40</v>
      </c>
      <c r="D10" s="23">
        <f>C26</f>
        <v>433</v>
      </c>
      <c r="E10" s="27">
        <f t="shared" si="1"/>
        <v>9.237875288683603E-2</v>
      </c>
      <c r="F10" s="25">
        <f>F2</f>
        <v>5.5319347319347312</v>
      </c>
      <c r="G10" s="25">
        <f t="shared" si="0"/>
        <v>221.27738927738926</v>
      </c>
      <c r="H10" s="24"/>
    </row>
    <row r="11" spans="2:8" x14ac:dyDescent="0.25">
      <c r="B11" s="50" t="s">
        <v>39</v>
      </c>
      <c r="C11" s="49">
        <v>18</v>
      </c>
      <c r="D11" s="23">
        <f>C26</f>
        <v>433</v>
      </c>
      <c r="E11" s="27">
        <f t="shared" si="1"/>
        <v>4.1570438799076209E-2</v>
      </c>
      <c r="F11" s="25">
        <f>F2</f>
        <v>5.5319347319347312</v>
      </c>
      <c r="G11" s="25">
        <f t="shared" si="0"/>
        <v>99.574825174825165</v>
      </c>
      <c r="H11" s="24"/>
    </row>
    <row r="12" spans="2:8" x14ac:dyDescent="0.25">
      <c r="B12" s="87" t="s">
        <v>108</v>
      </c>
      <c r="C12" s="49">
        <v>20</v>
      </c>
      <c r="D12" s="23">
        <f>C26</f>
        <v>433</v>
      </c>
      <c r="E12" s="27">
        <f t="shared" si="1"/>
        <v>4.6189376443418015E-2</v>
      </c>
      <c r="F12" s="25">
        <f>F2</f>
        <v>5.5319347319347312</v>
      </c>
      <c r="G12" s="25">
        <f t="shared" si="0"/>
        <v>110.63869463869463</v>
      </c>
      <c r="H12" s="24"/>
    </row>
    <row r="13" spans="2:8" x14ac:dyDescent="0.25">
      <c r="B13" s="87" t="s">
        <v>109</v>
      </c>
      <c r="C13" s="49">
        <v>100</v>
      </c>
      <c r="D13" s="23">
        <f>C26</f>
        <v>433</v>
      </c>
      <c r="E13" s="27">
        <f t="shared" si="1"/>
        <v>0.23094688221709006</v>
      </c>
      <c r="F13" s="25">
        <f>F2</f>
        <v>5.5319347319347312</v>
      </c>
      <c r="G13" s="25">
        <f t="shared" si="0"/>
        <v>553.1934731934731</v>
      </c>
      <c r="H13" s="24"/>
    </row>
    <row r="14" spans="2:8" x14ac:dyDescent="0.25">
      <c r="B14" s="87" t="s">
        <v>108</v>
      </c>
      <c r="C14" s="49">
        <v>50</v>
      </c>
      <c r="D14" s="23">
        <f>C26</f>
        <v>433</v>
      </c>
      <c r="E14" s="27">
        <f t="shared" si="1"/>
        <v>0.11547344110854503</v>
      </c>
      <c r="F14" s="25">
        <f>F2</f>
        <v>5.5319347319347312</v>
      </c>
      <c r="G14" s="25">
        <f t="shared" si="0"/>
        <v>276.59673659673655</v>
      </c>
      <c r="H14" s="24"/>
    </row>
    <row r="15" spans="2:8" x14ac:dyDescent="0.25">
      <c r="B15" s="50" t="s">
        <v>97</v>
      </c>
      <c r="C15" s="49">
        <v>0</v>
      </c>
      <c r="D15" s="23">
        <f>C26</f>
        <v>433</v>
      </c>
      <c r="E15" s="27">
        <f t="shared" si="1"/>
        <v>0</v>
      </c>
      <c r="F15" s="25">
        <f>F2</f>
        <v>5.5319347319347312</v>
      </c>
      <c r="G15" s="25">
        <f t="shared" si="0"/>
        <v>0</v>
      </c>
      <c r="H15" s="24"/>
    </row>
    <row r="16" spans="2:8" x14ac:dyDescent="0.25">
      <c r="B16" s="50" t="s">
        <v>97</v>
      </c>
      <c r="C16" s="49">
        <v>0</v>
      </c>
      <c r="D16" s="23">
        <f>C26</f>
        <v>433</v>
      </c>
      <c r="E16" s="27">
        <f t="shared" si="1"/>
        <v>0</v>
      </c>
      <c r="F16" s="25">
        <f>F2</f>
        <v>5.5319347319347312</v>
      </c>
      <c r="G16" s="25">
        <f t="shared" si="0"/>
        <v>0</v>
      </c>
      <c r="H16" s="24"/>
    </row>
    <row r="17" spans="2:8" x14ac:dyDescent="0.25">
      <c r="B17" s="50" t="s">
        <v>97</v>
      </c>
      <c r="C17" s="49">
        <v>0</v>
      </c>
      <c r="D17" s="23">
        <f>C26</f>
        <v>433</v>
      </c>
      <c r="E17" s="27">
        <f t="shared" si="1"/>
        <v>0</v>
      </c>
      <c r="F17" s="25">
        <f>F2</f>
        <v>5.5319347319347312</v>
      </c>
      <c r="G17" s="25">
        <f t="shared" si="0"/>
        <v>0</v>
      </c>
      <c r="H17" s="24"/>
    </row>
    <row r="18" spans="2:8" x14ac:dyDescent="0.25">
      <c r="B18" s="50" t="s">
        <v>97</v>
      </c>
      <c r="C18" s="49">
        <v>0</v>
      </c>
      <c r="D18" s="23">
        <f>C26</f>
        <v>433</v>
      </c>
      <c r="E18" s="27">
        <f t="shared" si="1"/>
        <v>0</v>
      </c>
      <c r="F18" s="25">
        <f>F2</f>
        <v>5.5319347319347312</v>
      </c>
      <c r="G18" s="25">
        <f t="shared" si="0"/>
        <v>0</v>
      </c>
      <c r="H18" s="24"/>
    </row>
    <row r="19" spans="2:8" x14ac:dyDescent="0.25">
      <c r="B19" s="50" t="s">
        <v>97</v>
      </c>
      <c r="C19" s="49">
        <v>0</v>
      </c>
      <c r="D19" s="23">
        <f>C26</f>
        <v>433</v>
      </c>
      <c r="E19" s="27">
        <f t="shared" si="1"/>
        <v>0</v>
      </c>
      <c r="F19" s="25">
        <f>F2</f>
        <v>5.5319347319347312</v>
      </c>
      <c r="G19" s="25">
        <f t="shared" si="0"/>
        <v>0</v>
      </c>
      <c r="H19" s="24"/>
    </row>
    <row r="20" spans="2:8" x14ac:dyDescent="0.25">
      <c r="B20" s="50" t="s">
        <v>97</v>
      </c>
      <c r="C20" s="49">
        <v>0</v>
      </c>
      <c r="D20" s="23">
        <f>C26</f>
        <v>433</v>
      </c>
      <c r="E20" s="27">
        <f t="shared" si="1"/>
        <v>0</v>
      </c>
      <c r="F20" s="25">
        <f>F2</f>
        <v>5.5319347319347312</v>
      </c>
      <c r="G20" s="25">
        <f t="shared" si="0"/>
        <v>0</v>
      </c>
      <c r="H20" s="24"/>
    </row>
    <row r="21" spans="2:8" x14ac:dyDescent="0.25">
      <c r="B21" s="50" t="s">
        <v>97</v>
      </c>
      <c r="C21" s="49">
        <v>0</v>
      </c>
      <c r="D21" s="23">
        <f>C26</f>
        <v>433</v>
      </c>
      <c r="E21" s="27">
        <f t="shared" si="1"/>
        <v>0</v>
      </c>
      <c r="F21" s="25">
        <f>F2</f>
        <v>5.5319347319347312</v>
      </c>
      <c r="G21" s="25">
        <f t="shared" si="0"/>
        <v>0</v>
      </c>
      <c r="H21" s="24"/>
    </row>
    <row r="22" spans="2:8" x14ac:dyDescent="0.25">
      <c r="B22" s="50" t="s">
        <v>97</v>
      </c>
      <c r="C22" s="49">
        <v>0</v>
      </c>
      <c r="D22" s="23">
        <f>C26</f>
        <v>433</v>
      </c>
      <c r="E22" s="27">
        <f t="shared" si="1"/>
        <v>0</v>
      </c>
      <c r="F22" s="25">
        <f>F2</f>
        <v>5.5319347319347312</v>
      </c>
      <c r="G22" s="25">
        <f t="shared" si="0"/>
        <v>0</v>
      </c>
      <c r="H22" s="24"/>
    </row>
    <row r="23" spans="2:8" x14ac:dyDescent="0.25">
      <c r="B23" s="50" t="s">
        <v>97</v>
      </c>
      <c r="C23" s="49">
        <v>0</v>
      </c>
      <c r="D23" s="23">
        <f>C26</f>
        <v>433</v>
      </c>
      <c r="E23" s="27">
        <f t="shared" si="1"/>
        <v>0</v>
      </c>
      <c r="F23" s="25">
        <f>F2</f>
        <v>5.5319347319347312</v>
      </c>
      <c r="G23" s="25">
        <f t="shared" si="0"/>
        <v>0</v>
      </c>
      <c r="H23" s="24"/>
    </row>
    <row r="24" spans="2:8" x14ac:dyDescent="0.25">
      <c r="B24" s="50" t="s">
        <v>97</v>
      </c>
      <c r="C24" s="49">
        <v>0</v>
      </c>
      <c r="D24" s="23">
        <f>C26</f>
        <v>433</v>
      </c>
      <c r="E24" s="27">
        <f t="shared" si="1"/>
        <v>0</v>
      </c>
      <c r="F24" s="25">
        <f>F2</f>
        <v>5.5319347319347312</v>
      </c>
      <c r="G24" s="25">
        <f t="shared" si="0"/>
        <v>0</v>
      </c>
      <c r="H24" s="24"/>
    </row>
    <row r="25" spans="2:8" x14ac:dyDescent="0.25">
      <c r="B25" s="50" t="s">
        <v>97</v>
      </c>
      <c r="C25" s="49">
        <v>0</v>
      </c>
      <c r="D25" s="23">
        <f>C26</f>
        <v>433</v>
      </c>
      <c r="E25" s="27">
        <f t="shared" si="1"/>
        <v>0</v>
      </c>
      <c r="F25" s="25">
        <f>F2</f>
        <v>5.5319347319347312</v>
      </c>
      <c r="G25" s="25">
        <f t="shared" si="0"/>
        <v>0</v>
      </c>
      <c r="H25" s="24"/>
    </row>
    <row r="26" spans="2:8" ht="18.75" customHeight="1" x14ac:dyDescent="0.3">
      <c r="B26" s="26" t="s">
        <v>58</v>
      </c>
      <c r="C26" s="31">
        <f>SUM(C7:C25)</f>
        <v>433</v>
      </c>
      <c r="E26" s="27">
        <f>SUM(E7:E25)</f>
        <v>1</v>
      </c>
      <c r="G26" s="28">
        <f>SUM(G7:G25)</f>
        <v>2395.3277389277391</v>
      </c>
      <c r="H26" s="24"/>
    </row>
    <row r="27" spans="2:8" ht="18.75" customHeight="1" x14ac:dyDescent="0.25">
      <c r="B27" s="26" t="s">
        <v>59</v>
      </c>
      <c r="C27" s="23">
        <f>'Yield &amp; Cost'!C23</f>
        <v>429</v>
      </c>
      <c r="H27" s="24"/>
    </row>
    <row r="28" spans="2:8" ht="18.75" customHeight="1" x14ac:dyDescent="0.25">
      <c r="B28" s="26" t="s">
        <v>60</v>
      </c>
      <c r="C28" s="46">
        <f>C26-C27</f>
        <v>4</v>
      </c>
      <c r="D28" s="41" t="s">
        <v>63</v>
      </c>
      <c r="H28" s="24"/>
    </row>
    <row r="29" spans="2:8" x14ac:dyDescent="0.25">
      <c r="H29" s="24"/>
    </row>
    <row r="30" spans="2:8" ht="27.75" customHeight="1" x14ac:dyDescent="0.3">
      <c r="B30" s="6" t="s">
        <v>48</v>
      </c>
      <c r="C30" s="7" t="s">
        <v>47</v>
      </c>
      <c r="D30" s="7"/>
      <c r="E30" s="7"/>
      <c r="F30" s="51">
        <v>0.3</v>
      </c>
    </row>
    <row r="31" spans="2:8" ht="32.25" customHeight="1" x14ac:dyDescent="0.3">
      <c r="C31" s="24"/>
      <c r="D31" s="24"/>
      <c r="E31" s="92" t="s">
        <v>68</v>
      </c>
      <c r="F31" s="93"/>
      <c r="G31" s="24"/>
      <c r="H31" s="24"/>
    </row>
    <row r="32" spans="2:8" ht="21.75" customHeight="1" x14ac:dyDescent="0.3">
      <c r="C32" s="24"/>
      <c r="D32" s="24"/>
      <c r="E32" s="47">
        <f>F2+(F2*F30)</f>
        <v>7.1915151515151505</v>
      </c>
      <c r="F32" s="48" t="s">
        <v>61</v>
      </c>
      <c r="G32" s="53"/>
      <c r="H32" s="54"/>
    </row>
    <row r="33" spans="2:9" ht="15.6" x14ac:dyDescent="0.3">
      <c r="C33" s="24"/>
      <c r="D33" s="24"/>
      <c r="E33" s="24"/>
      <c r="I33" s="33"/>
    </row>
    <row r="34" spans="2:9" ht="15.6" x14ac:dyDescent="0.3">
      <c r="B34" s="6" t="s">
        <v>51</v>
      </c>
      <c r="C34" s="7" t="s">
        <v>52</v>
      </c>
      <c r="D34" s="6"/>
      <c r="E34" s="7"/>
      <c r="I34" s="33"/>
    </row>
    <row r="35" spans="2:9" ht="39.75" customHeight="1" x14ac:dyDescent="0.3">
      <c r="C35" s="32" t="s">
        <v>62</v>
      </c>
      <c r="D35" s="32" t="s">
        <v>49</v>
      </c>
      <c r="E35" s="32" t="s">
        <v>50</v>
      </c>
      <c r="F35" s="32" t="s">
        <v>41</v>
      </c>
      <c r="G35" s="32" t="s">
        <v>40</v>
      </c>
    </row>
    <row r="36" spans="2:9" x14ac:dyDescent="0.25">
      <c r="B36" s="24" t="str">
        <f>B7</f>
        <v>Ground, 1 lb. pack</v>
      </c>
      <c r="C36" s="27">
        <f>E7</f>
        <v>0.23094688221709006</v>
      </c>
      <c r="D36" s="27">
        <f>F30</f>
        <v>0.3</v>
      </c>
      <c r="E36" s="25">
        <f>G7+(D36*G7)</f>
        <v>719.15151515151501</v>
      </c>
      <c r="F36" s="52">
        <v>8</v>
      </c>
      <c r="G36" s="25">
        <f>F36*C7</f>
        <v>800</v>
      </c>
    </row>
    <row r="37" spans="2:9" ht="15.6" x14ac:dyDescent="0.3">
      <c r="B37" s="24" t="str">
        <f t="shared" ref="B37:B54" si="2">B8</f>
        <v>Ground, 3 lb. pack</v>
      </c>
      <c r="C37" s="27">
        <f t="shared" ref="C37:C54" si="3">E8</f>
        <v>9.237875288683603E-2</v>
      </c>
      <c r="D37" s="27">
        <f>F30</f>
        <v>0.3</v>
      </c>
      <c r="E37" s="25">
        <f>G8+(D37*G8)</f>
        <v>287.66060606060603</v>
      </c>
      <c r="F37" s="52">
        <v>5</v>
      </c>
      <c r="G37" s="25">
        <f>F37*C8</f>
        <v>200</v>
      </c>
      <c r="I37" s="33"/>
    </row>
    <row r="38" spans="2:9" ht="15.6" x14ac:dyDescent="0.3">
      <c r="B38" s="24" t="str">
        <f t="shared" si="2"/>
        <v>Ground Sausage, 1 lb.</v>
      </c>
      <c r="C38" s="27">
        <f t="shared" si="3"/>
        <v>0.15011547344110854</v>
      </c>
      <c r="D38" s="27">
        <f>F30</f>
        <v>0.3</v>
      </c>
      <c r="E38" s="25">
        <f t="shared" ref="E38:E39" si="4">G16+(D38*G16)</f>
        <v>0</v>
      </c>
      <c r="F38" s="52">
        <v>7.5</v>
      </c>
      <c r="G38" s="25">
        <f t="shared" ref="G38:G39" si="5">F38*C16</f>
        <v>0</v>
      </c>
      <c r="I38" s="33"/>
    </row>
    <row r="39" spans="2:9" ht="15.6" x14ac:dyDescent="0.3">
      <c r="B39" s="24" t="str">
        <f t="shared" si="2"/>
        <v>Rope Sausage</v>
      </c>
      <c r="C39" s="27">
        <f t="shared" si="3"/>
        <v>9.237875288683603E-2</v>
      </c>
      <c r="D39" s="27">
        <f>F30</f>
        <v>0.3</v>
      </c>
      <c r="E39" s="25">
        <f t="shared" si="4"/>
        <v>0</v>
      </c>
      <c r="F39" s="52">
        <v>8</v>
      </c>
      <c r="G39" s="25">
        <f t="shared" si="5"/>
        <v>0</v>
      </c>
      <c r="I39" s="33"/>
    </row>
    <row r="40" spans="2:9" ht="15" customHeight="1" x14ac:dyDescent="0.3">
      <c r="B40" s="24" t="str">
        <f t="shared" si="2"/>
        <v>Tenderloin</v>
      </c>
      <c r="C40" s="27">
        <f t="shared" si="3"/>
        <v>4.1570438799076209E-2</v>
      </c>
      <c r="D40" s="27">
        <f>F30</f>
        <v>0.3</v>
      </c>
      <c r="E40" s="25">
        <f t="shared" ref="E40:E54" si="6">G11+(D40*G11)</f>
        <v>129.44727272727272</v>
      </c>
      <c r="F40" s="52">
        <v>21</v>
      </c>
      <c r="G40" s="25">
        <f t="shared" ref="G40:G54" si="7">F40*C11</f>
        <v>378</v>
      </c>
      <c r="I40" s="33"/>
    </row>
    <row r="41" spans="2:9" ht="15.6" x14ac:dyDescent="0.3">
      <c r="B41" s="24" t="str">
        <f t="shared" si="2"/>
        <v>sirloin</v>
      </c>
      <c r="C41" s="27">
        <f t="shared" si="3"/>
        <v>4.6189376443418015E-2</v>
      </c>
      <c r="D41" s="27">
        <f>F30</f>
        <v>0.3</v>
      </c>
      <c r="E41" s="25">
        <f t="shared" si="6"/>
        <v>143.83030303030301</v>
      </c>
      <c r="F41" s="52">
        <v>10</v>
      </c>
      <c r="G41" s="25">
        <f t="shared" si="7"/>
        <v>200</v>
      </c>
      <c r="I41" s="33"/>
    </row>
    <row r="42" spans="2:9" ht="15.6" x14ac:dyDescent="0.3">
      <c r="B42" s="24" t="str">
        <f t="shared" si="2"/>
        <v>round</v>
      </c>
      <c r="C42" s="27">
        <f t="shared" si="3"/>
        <v>0.23094688221709006</v>
      </c>
      <c r="D42" s="27">
        <f>F30</f>
        <v>0.3</v>
      </c>
      <c r="E42" s="25">
        <f t="shared" si="6"/>
        <v>719.15151515151501</v>
      </c>
      <c r="F42" s="52">
        <v>9</v>
      </c>
      <c r="G42" s="25">
        <f t="shared" si="7"/>
        <v>900</v>
      </c>
      <c r="I42" s="33"/>
    </row>
    <row r="43" spans="2:9" ht="15.6" x14ac:dyDescent="0.3">
      <c r="B43" s="24" t="str">
        <f t="shared" si="2"/>
        <v>sirloin</v>
      </c>
      <c r="C43" s="27">
        <f t="shared" si="3"/>
        <v>0.11547344110854503</v>
      </c>
      <c r="D43" s="27">
        <f>F30</f>
        <v>0.3</v>
      </c>
      <c r="E43" s="25">
        <f t="shared" si="6"/>
        <v>359.57575757575751</v>
      </c>
      <c r="F43" s="52">
        <v>11</v>
      </c>
      <c r="G43" s="25">
        <f t="shared" si="7"/>
        <v>550</v>
      </c>
      <c r="I43" s="33"/>
    </row>
    <row r="44" spans="2:9" ht="15" customHeight="1" x14ac:dyDescent="0.3">
      <c r="B44" s="24" t="str">
        <f t="shared" si="2"/>
        <v>enter cut name</v>
      </c>
      <c r="C44" s="27">
        <f t="shared" si="3"/>
        <v>0</v>
      </c>
      <c r="D44" s="27">
        <f>F30</f>
        <v>0.3</v>
      </c>
      <c r="E44" s="25">
        <f t="shared" si="6"/>
        <v>0</v>
      </c>
      <c r="F44" s="52"/>
      <c r="G44" s="25">
        <f t="shared" si="7"/>
        <v>0</v>
      </c>
      <c r="I44" s="33"/>
    </row>
    <row r="45" spans="2:9" ht="15.6" x14ac:dyDescent="0.3">
      <c r="B45" s="24" t="str">
        <f t="shared" si="2"/>
        <v>enter cut name</v>
      </c>
      <c r="C45" s="27">
        <f t="shared" si="3"/>
        <v>0</v>
      </c>
      <c r="D45" s="27">
        <f>F30</f>
        <v>0.3</v>
      </c>
      <c r="E45" s="25">
        <f t="shared" si="6"/>
        <v>0</v>
      </c>
      <c r="F45" s="52"/>
      <c r="G45" s="25">
        <f t="shared" si="7"/>
        <v>0</v>
      </c>
      <c r="I45" s="33"/>
    </row>
    <row r="46" spans="2:9" ht="15.6" x14ac:dyDescent="0.3">
      <c r="B46" s="24" t="str">
        <f t="shared" si="2"/>
        <v>enter cut name</v>
      </c>
      <c r="C46" s="27">
        <f t="shared" si="3"/>
        <v>0</v>
      </c>
      <c r="D46" s="27">
        <f>F30</f>
        <v>0.3</v>
      </c>
      <c r="E46" s="25">
        <f t="shared" si="6"/>
        <v>0</v>
      </c>
      <c r="F46" s="52"/>
      <c r="G46" s="25">
        <f t="shared" si="7"/>
        <v>0</v>
      </c>
      <c r="I46" s="33"/>
    </row>
    <row r="47" spans="2:9" ht="15.6" x14ac:dyDescent="0.3">
      <c r="B47" s="24" t="str">
        <f t="shared" si="2"/>
        <v>enter cut name</v>
      </c>
      <c r="C47" s="27">
        <f t="shared" si="3"/>
        <v>0</v>
      </c>
      <c r="D47" s="27">
        <f>F30</f>
        <v>0.3</v>
      </c>
      <c r="E47" s="25">
        <f t="shared" si="6"/>
        <v>0</v>
      </c>
      <c r="F47" s="52"/>
      <c r="G47" s="25">
        <f t="shared" si="7"/>
        <v>0</v>
      </c>
      <c r="I47" s="33"/>
    </row>
    <row r="48" spans="2:9" ht="15.6" x14ac:dyDescent="0.3">
      <c r="B48" s="24" t="str">
        <f t="shared" si="2"/>
        <v>enter cut name</v>
      </c>
      <c r="C48" s="27">
        <f t="shared" si="3"/>
        <v>0</v>
      </c>
      <c r="D48" s="27">
        <f>F30</f>
        <v>0.3</v>
      </c>
      <c r="E48" s="25">
        <f t="shared" si="6"/>
        <v>0</v>
      </c>
      <c r="F48" s="52"/>
      <c r="G48" s="25">
        <f t="shared" si="7"/>
        <v>0</v>
      </c>
      <c r="I48" s="33"/>
    </row>
    <row r="49" spans="2:11" ht="15" customHeight="1" x14ac:dyDescent="0.3">
      <c r="B49" s="24" t="str">
        <f t="shared" si="2"/>
        <v>enter cut name</v>
      </c>
      <c r="C49" s="27">
        <f t="shared" si="3"/>
        <v>0</v>
      </c>
      <c r="D49" s="27">
        <f>F30</f>
        <v>0.3</v>
      </c>
      <c r="E49" s="25">
        <f t="shared" si="6"/>
        <v>0</v>
      </c>
      <c r="F49" s="52"/>
      <c r="G49" s="25">
        <f t="shared" si="7"/>
        <v>0</v>
      </c>
      <c r="I49" s="33"/>
    </row>
    <row r="50" spans="2:11" ht="15.6" x14ac:dyDescent="0.3">
      <c r="B50" s="24" t="str">
        <f t="shared" si="2"/>
        <v>enter cut name</v>
      </c>
      <c r="C50" s="27">
        <f t="shared" si="3"/>
        <v>0</v>
      </c>
      <c r="D50" s="27">
        <f>F30</f>
        <v>0.3</v>
      </c>
      <c r="E50" s="25">
        <f t="shared" si="6"/>
        <v>0</v>
      </c>
      <c r="F50" s="52"/>
      <c r="G50" s="25">
        <f t="shared" si="7"/>
        <v>0</v>
      </c>
      <c r="I50" s="33"/>
    </row>
    <row r="51" spans="2:11" ht="15.6" x14ac:dyDescent="0.3">
      <c r="B51" s="24" t="str">
        <f t="shared" si="2"/>
        <v>enter cut name</v>
      </c>
      <c r="C51" s="27">
        <f t="shared" si="3"/>
        <v>0</v>
      </c>
      <c r="D51" s="27">
        <f>F30</f>
        <v>0.3</v>
      </c>
      <c r="E51" s="25">
        <f t="shared" si="6"/>
        <v>0</v>
      </c>
      <c r="F51" s="52"/>
      <c r="G51" s="25">
        <f t="shared" si="7"/>
        <v>0</v>
      </c>
      <c r="I51" s="33"/>
    </row>
    <row r="52" spans="2:11" ht="15.6" x14ac:dyDescent="0.3">
      <c r="B52" s="24" t="str">
        <f t="shared" si="2"/>
        <v>enter cut name</v>
      </c>
      <c r="C52" s="27">
        <f t="shared" si="3"/>
        <v>0</v>
      </c>
      <c r="D52" s="27">
        <f>F30</f>
        <v>0.3</v>
      </c>
      <c r="E52" s="25">
        <f t="shared" si="6"/>
        <v>0</v>
      </c>
      <c r="F52" s="52"/>
      <c r="G52" s="25">
        <f t="shared" si="7"/>
        <v>0</v>
      </c>
      <c r="I52" s="33"/>
    </row>
    <row r="53" spans="2:11" ht="15.6" x14ac:dyDescent="0.3">
      <c r="B53" s="24" t="str">
        <f t="shared" si="2"/>
        <v>enter cut name</v>
      </c>
      <c r="C53" s="27">
        <f t="shared" si="3"/>
        <v>0</v>
      </c>
      <c r="D53" s="27">
        <f>F30</f>
        <v>0.3</v>
      </c>
      <c r="E53" s="25">
        <f t="shared" si="6"/>
        <v>0</v>
      </c>
      <c r="F53" s="52"/>
      <c r="G53" s="25">
        <f t="shared" si="7"/>
        <v>0</v>
      </c>
      <c r="I53" s="33"/>
    </row>
    <row r="54" spans="2:11" x14ac:dyDescent="0.25">
      <c r="B54" s="24" t="str">
        <f t="shared" si="2"/>
        <v>enter cut name</v>
      </c>
      <c r="C54" s="27">
        <f t="shared" si="3"/>
        <v>0</v>
      </c>
      <c r="D54" s="27">
        <f>F30</f>
        <v>0.3</v>
      </c>
      <c r="E54" s="25">
        <f t="shared" si="6"/>
        <v>0</v>
      </c>
      <c r="F54" s="52"/>
      <c r="G54" s="25">
        <f t="shared" si="7"/>
        <v>0</v>
      </c>
    </row>
    <row r="55" spans="2:11" ht="15.6" x14ac:dyDescent="0.3">
      <c r="C55" s="27">
        <f>SUM(C36:C54)</f>
        <v>1</v>
      </c>
      <c r="D55" s="24"/>
      <c r="E55" s="28">
        <f>SUM(E36:E54)</f>
        <v>2358.816969696969</v>
      </c>
      <c r="F55" s="30">
        <f>G55/C26</f>
        <v>6.9930715935334877</v>
      </c>
      <c r="G55" s="28">
        <f>SUM(G36:G54)</f>
        <v>3028</v>
      </c>
      <c r="H55" s="25"/>
    </row>
    <row r="56" spans="2:11" ht="15.6" x14ac:dyDescent="0.3">
      <c r="D56" s="24"/>
      <c r="F56" s="29" t="s">
        <v>38</v>
      </c>
      <c r="G56" s="24"/>
    </row>
    <row r="57" spans="2:11" ht="15.6" x14ac:dyDescent="0.3">
      <c r="B57" s="23"/>
      <c r="C57" s="33"/>
      <c r="D57" s="24"/>
    </row>
    <row r="58" spans="2:11" ht="30" customHeight="1" x14ac:dyDescent="0.3">
      <c r="B58" s="34"/>
      <c r="C58" s="35"/>
      <c r="D58" s="35"/>
      <c r="E58" s="36" t="s">
        <v>37</v>
      </c>
      <c r="F58" s="37">
        <f>G55-E55</f>
        <v>669.18303030303105</v>
      </c>
      <c r="G58" s="24"/>
      <c r="H58" s="24"/>
      <c r="K58" s="23"/>
    </row>
    <row r="60" spans="2:11" ht="17.399999999999999" x14ac:dyDescent="0.3">
      <c r="F60" s="38">
        <v>0</v>
      </c>
      <c r="G60" s="41" t="s">
        <v>53</v>
      </c>
    </row>
    <row r="61" spans="2:11" ht="17.399999999999999" x14ac:dyDescent="0.3">
      <c r="F61" s="39" t="s">
        <v>55</v>
      </c>
      <c r="G61" s="41" t="s">
        <v>54</v>
      </c>
    </row>
    <row r="62" spans="2:11" ht="17.399999999999999" x14ac:dyDescent="0.3">
      <c r="F62" s="40" t="s">
        <v>55</v>
      </c>
      <c r="G62" s="41" t="s">
        <v>56</v>
      </c>
    </row>
  </sheetData>
  <sheetProtection selectLockedCells="1"/>
  <mergeCells count="1">
    <mergeCell ref="E31:F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G25"/>
  <sheetViews>
    <sheetView workbookViewId="0">
      <selection activeCell="H29" sqref="H29"/>
    </sheetView>
  </sheetViews>
  <sheetFormatPr defaultRowHeight="13.2" x14ac:dyDescent="0.25"/>
  <sheetData>
    <row r="8" spans="7:7" x14ac:dyDescent="0.25">
      <c r="G8" t="s">
        <v>110</v>
      </c>
    </row>
    <row r="9" spans="7:7" x14ac:dyDescent="0.25">
      <c r="G9">
        <v>3.45</v>
      </c>
    </row>
    <row r="10" spans="7:7" x14ac:dyDescent="0.25">
      <c r="G10">
        <v>4</v>
      </c>
    </row>
    <row r="11" spans="7:7" x14ac:dyDescent="0.25">
      <c r="G11">
        <v>3.5</v>
      </c>
    </row>
    <row r="12" spans="7:7" x14ac:dyDescent="0.25">
      <c r="G12">
        <v>3.25</v>
      </c>
    </row>
    <row r="13" spans="7:7" x14ac:dyDescent="0.25">
      <c r="G13">
        <v>4.5</v>
      </c>
    </row>
    <row r="14" spans="7:7" x14ac:dyDescent="0.25">
      <c r="G14">
        <v>3.4</v>
      </c>
    </row>
    <row r="15" spans="7:7" x14ac:dyDescent="0.25">
      <c r="G15">
        <v>3.25</v>
      </c>
    </row>
    <row r="16" spans="7:7" x14ac:dyDescent="0.25">
      <c r="G16">
        <v>3.99</v>
      </c>
    </row>
    <row r="17" spans="7:7" x14ac:dyDescent="0.25">
      <c r="G17">
        <v>4.5</v>
      </c>
    </row>
    <row r="18" spans="7:7" x14ac:dyDescent="0.25">
      <c r="G18">
        <v>4.95</v>
      </c>
    </row>
    <row r="19" spans="7:7" x14ac:dyDescent="0.25">
      <c r="G19">
        <v>4.5</v>
      </c>
    </row>
    <row r="20" spans="7:7" x14ac:dyDescent="0.25">
      <c r="G20">
        <v>3.2</v>
      </c>
    </row>
    <row r="21" spans="7:7" x14ac:dyDescent="0.25">
      <c r="G21">
        <v>4</v>
      </c>
    </row>
    <row r="22" spans="7:7" x14ac:dyDescent="0.25">
      <c r="G22">
        <v>4</v>
      </c>
    </row>
    <row r="23" spans="7:7" x14ac:dyDescent="0.25">
      <c r="G23">
        <f>AVERAGE(G9:G22)</f>
        <v>3.8921428571428573</v>
      </c>
    </row>
    <row r="25" spans="7:7" x14ac:dyDescent="0.25">
      <c r="G2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Yield &amp; Cost</vt:lpstr>
      <vt:lpstr>Pricing Sheet</vt:lpstr>
      <vt:lpstr>Sheet1</vt:lpstr>
    </vt:vector>
  </TitlesOfParts>
  <Company>CCE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</dc:creator>
  <cp:lastModifiedBy>Matt L</cp:lastModifiedBy>
  <dcterms:created xsi:type="dcterms:W3CDTF">2010-03-18T18:18:29Z</dcterms:created>
  <dcterms:modified xsi:type="dcterms:W3CDTF">2015-08-25T19:28:16Z</dcterms:modified>
</cp:coreProperties>
</file>