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t2\Documents\Work\Sheep\2014 Wordpres sheep web\SheepWeb 2015\Software\"/>
    </mc:Choice>
  </mc:AlternateContent>
  <xr:revisionPtr revIDLastSave="0" documentId="13_ncr:1_{B79347B8-0FAE-4D42-98B7-F68CFF7D6C2A}" xr6:coauthVersionLast="28" xr6:coauthVersionMax="28" xr10:uidLastSave="{00000000-0000-0000-0000-000000000000}"/>
  <bookViews>
    <workbookView xWindow="0" yWindow="0" windowWidth="20400" windowHeight="7740" xr2:uid="{00000000-000D-0000-FFFF-FFFF00000000}"/>
  </bookViews>
  <sheets>
    <sheet name="AR budget" sheetId="1" r:id="rId1"/>
    <sheet name="Profit" sheetId="4" r:id="rId2"/>
  </sheets>
  <calcPr calcId="171027"/>
</workbook>
</file>

<file path=xl/calcChain.xml><?xml version="1.0" encoding="utf-8"?>
<calcChain xmlns="http://schemas.openxmlformats.org/spreadsheetml/2006/main">
  <c r="B29" i="1" l="1"/>
  <c r="D45" i="1" l="1"/>
  <c r="D34" i="1"/>
  <c r="D44" i="1"/>
  <c r="B42" i="1"/>
  <c r="C33" i="1"/>
  <c r="B17" i="1"/>
  <c r="C32" i="1"/>
  <c r="C41" i="1" l="1"/>
  <c r="D29" i="1"/>
  <c r="B41" i="1"/>
  <c r="B51" i="1"/>
  <c r="D46" i="1"/>
  <c r="D28" i="1"/>
  <c r="B32" i="1"/>
  <c r="B33" i="1"/>
  <c r="B5" i="4"/>
  <c r="A6" i="4"/>
  <c r="B6" i="4" s="1"/>
  <c r="C51" i="1"/>
  <c r="E51" i="1" l="1"/>
  <c r="D41" i="1"/>
  <c r="D33" i="1"/>
  <c r="D32" i="1"/>
  <c r="A7" i="4"/>
  <c r="D36" i="1" l="1"/>
  <c r="D37" i="1" s="1"/>
  <c r="E38" i="1" s="1"/>
  <c r="B7" i="4"/>
  <c r="A8" i="4"/>
  <c r="D47" i="1"/>
  <c r="E48" i="1" s="1"/>
  <c r="E50" i="1" l="1"/>
  <c r="E52" i="1" s="1"/>
  <c r="B8" i="4"/>
  <c r="A9" i="4"/>
  <c r="B9" i="4" l="1"/>
  <c r="A10" i="4"/>
  <c r="C6" i="4"/>
  <c r="D6" i="4" s="1"/>
  <c r="C16" i="4"/>
  <c r="C8" i="4"/>
  <c r="D8" i="4" s="1"/>
  <c r="C11" i="4"/>
  <c r="C15" i="4"/>
  <c r="C17" i="4"/>
  <c r="C12" i="4"/>
  <c r="C24" i="4"/>
  <c r="C25" i="4"/>
  <c r="C26" i="4"/>
  <c r="C27" i="4"/>
  <c r="C18" i="4"/>
  <c r="C19" i="4"/>
  <c r="C20" i="4"/>
  <c r="C21" i="4"/>
  <c r="C22" i="4"/>
  <c r="C23" i="4"/>
  <c r="C5" i="4"/>
  <c r="D5" i="4" s="1"/>
  <c r="C7" i="4"/>
  <c r="D7" i="4" s="1"/>
  <c r="C9" i="4"/>
  <c r="C13" i="4"/>
  <c r="C10" i="4"/>
  <c r="C14" i="4"/>
  <c r="D9" i="4" l="1"/>
  <c r="B10" i="4"/>
  <c r="D10" i="4" s="1"/>
  <c r="A11" i="4"/>
  <c r="A12" i="4" l="1"/>
  <c r="B11" i="4"/>
  <c r="D11" i="4" s="1"/>
  <c r="B12" i="4" l="1"/>
  <c r="D12" i="4" s="1"/>
  <c r="A13" i="4"/>
  <c r="B13" i="4" l="1"/>
  <c r="D13" i="4" s="1"/>
  <c r="A14" i="4"/>
  <c r="B14" i="4" l="1"/>
  <c r="D14" i="4" s="1"/>
  <c r="A15" i="4"/>
  <c r="A16" i="4" l="1"/>
  <c r="B15" i="4"/>
  <c r="D15" i="4" s="1"/>
  <c r="A17" i="4" l="1"/>
  <c r="B16" i="4"/>
  <c r="D16" i="4" s="1"/>
  <c r="A18" i="4" l="1"/>
  <c r="B17" i="4"/>
  <c r="D17" i="4" s="1"/>
  <c r="B18" i="4" l="1"/>
  <c r="D18" i="4" s="1"/>
  <c r="A19" i="4"/>
  <c r="B19" i="4" l="1"/>
  <c r="D19" i="4" s="1"/>
  <c r="A20" i="4"/>
  <c r="B20" i="4" l="1"/>
  <c r="D20" i="4" s="1"/>
  <c r="A21" i="4"/>
  <c r="B21" i="4" l="1"/>
  <c r="D21" i="4" s="1"/>
  <c r="A22" i="4"/>
  <c r="A23" i="4" l="1"/>
  <c r="B22" i="4"/>
  <c r="D22" i="4" s="1"/>
  <c r="B23" i="4" l="1"/>
  <c r="D23" i="4" s="1"/>
  <c r="A24" i="4"/>
  <c r="B24" i="4" l="1"/>
  <c r="D24" i="4" s="1"/>
  <c r="A25" i="4"/>
  <c r="B25" i="4" l="1"/>
  <c r="D25" i="4" s="1"/>
  <c r="A26" i="4"/>
  <c r="B26" i="4" l="1"/>
  <c r="D26" i="4" s="1"/>
  <c r="A27" i="4"/>
  <c r="B27" i="4" s="1"/>
  <c r="D27" i="4" s="1"/>
</calcChain>
</file>

<file path=xl/sharedStrings.xml><?xml version="1.0" encoding="utf-8"?>
<sst xmlns="http://schemas.openxmlformats.org/spreadsheetml/2006/main" count="65" uniqueCount="59">
  <si>
    <t>M. L. Thonney and B. W. Magee</t>
  </si>
  <si>
    <t>Item</t>
  </si>
  <si>
    <t>Cost</t>
  </si>
  <si>
    <t>Amount</t>
  </si>
  <si>
    <t>Labor cost, $/hour</t>
  </si>
  <si>
    <t>Days 1 to 3</t>
  </si>
  <si>
    <t>Labor, minutes</t>
  </si>
  <si>
    <t>Weaning weight, lb</t>
  </si>
  <si>
    <t>Subtotal</t>
  </si>
  <si>
    <t>Birth to weaning</t>
  </si>
  <si>
    <t>Death loss to weaning</t>
  </si>
  <si>
    <t>Death loss from weaning to sale</t>
  </si>
  <si>
    <t>Weaning to sale</t>
  </si>
  <si>
    <t>Sale weight, lb</t>
  </si>
  <si>
    <t>Feed per lb gain, lb</t>
  </si>
  <si>
    <t>Budget for artificial-rearing of lambs</t>
  </si>
  <si>
    <t>Total</t>
  </si>
  <si>
    <t>Death loss weaning to sale</t>
  </si>
  <si>
    <t>Total cost</t>
  </si>
  <si>
    <t>Sale value</t>
  </si>
  <si>
    <t>Net return</t>
  </si>
  <si>
    <t>Sale price, $/lb</t>
  </si>
  <si>
    <t>Profit for various sale prices</t>
  </si>
  <si>
    <t>Base information</t>
  </si>
  <si>
    <t>Feed, lb</t>
  </si>
  <si>
    <t>Death loss from birth to weaning</t>
  </si>
  <si>
    <t>(See "Profit" sheet below for net return over a range of prices.)</t>
  </si>
  <si>
    <t>Lamb</t>
  </si>
  <si>
    <t>Price</t>
  </si>
  <si>
    <t>Investments and supplies</t>
  </si>
  <si>
    <t>Based upon the work of Yves Berger and Richard Schlapper, University of Wisconsin, Spooner</t>
  </si>
  <si>
    <t>Read the article by Berger and Schlapper (1998 Spooner Sheep Day pp. 7-15)</t>
  </si>
  <si>
    <t>BonusLamb</t>
  </si>
  <si>
    <t>(Budget for artificial-rearing of lambs.)</t>
  </si>
  <si>
    <t>Feed cost, $/ton</t>
  </si>
  <si>
    <t>See "Profit" sheet for net return at various sale prices.</t>
  </si>
  <si>
    <t>http://www.ams.usda.gov/mnreports/ln_ls322.txt</t>
  </si>
  <si>
    <t>Minutes/lamb, days 1 to 3</t>
  </si>
  <si>
    <t>Post-weaning daily gain, lb</t>
  </si>
  <si>
    <t>Minutes/lamb, days 4 to 28</t>
  </si>
  <si>
    <t>Sale cost</t>
  </si>
  <si>
    <t>Birth weight, lb</t>
  </si>
  <si>
    <t>ADG, birth to weaning, lb</t>
  </si>
  <si>
    <t>Weaning age, days</t>
  </si>
  <si>
    <t>Days 4 to weaning</t>
  </si>
  <si>
    <t>(less costly in larger quantities)</t>
  </si>
  <si>
    <t>Total cost birth to weaning</t>
  </si>
  <si>
    <t>Sale price, per lb</t>
  </si>
  <si>
    <t>Updated based upon lambs raised in the Cornell Sheep Milking project (2016-2018)</t>
  </si>
  <si>
    <t>Niko Kochendoerfer and Mike Thonney</t>
  </si>
  <si>
    <t>Retail milk replacer cost, per lb</t>
  </si>
  <si>
    <t>ADG, lb</t>
  </si>
  <si>
    <t>Days</t>
  </si>
  <si>
    <t>Labor per 25 lambs per day, minutes</t>
  </si>
  <si>
    <t>Labor per lamb</t>
  </si>
  <si>
    <t>Weaning to sale:</t>
  </si>
  <si>
    <t>cells with green font can be changed</t>
  </si>
  <si>
    <t>Bedding cost per day</t>
  </si>
  <si>
    <t>Bedding per lamb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</si>
</sst>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d\ mmmm\ yyyy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4"/>
      <color indexed="17"/>
      <name val="Segoe Print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0" fillId="0" borderId="0" xfId="0" applyNumberFormat="1" applyFill="1"/>
    <xf numFmtId="164" fontId="5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164" fontId="5" fillId="0" borderId="0" xfId="0" applyNumberFormat="1" applyFont="1" applyProtection="1">
      <protection locked="0"/>
    </xf>
    <xf numFmtId="0" fontId="3" fillId="0" borderId="0" xfId="0" applyFont="1" applyFill="1" applyProtection="1"/>
    <xf numFmtId="0" fontId="6" fillId="0" borderId="0" xfId="1" applyFont="1" applyAlignment="1" applyProtection="1"/>
    <xf numFmtId="0" fontId="3" fillId="0" borderId="0" xfId="0" applyFont="1" applyAlignment="1">
      <alignment horizontal="right"/>
    </xf>
    <xf numFmtId="0" fontId="3" fillId="0" borderId="0" xfId="0" applyFont="1" applyFill="1"/>
    <xf numFmtId="0" fontId="4" fillId="0" borderId="0" xfId="1" applyFill="1" applyAlignment="1" applyProtection="1"/>
    <xf numFmtId="164" fontId="4" fillId="0" borderId="0" xfId="1" applyNumberFormat="1" applyAlignment="1" applyProtection="1"/>
    <xf numFmtId="164" fontId="8" fillId="0" borderId="0" xfId="0" applyNumberFormat="1" applyFont="1" applyProtection="1">
      <protection locked="0"/>
    </xf>
    <xf numFmtId="0" fontId="7" fillId="0" borderId="0" xfId="0" applyFont="1" applyFill="1" applyProtection="1"/>
    <xf numFmtId="0" fontId="4" fillId="0" borderId="0" xfId="1" applyAlignment="1" applyProtection="1"/>
    <xf numFmtId="2" fontId="5" fillId="0" borderId="0" xfId="0" applyNumberFormat="1" applyFont="1" applyFill="1" applyProtection="1">
      <protection locked="0"/>
    </xf>
    <xf numFmtId="4" fontId="8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3" fillId="0" borderId="0" xfId="0" applyNumberFormat="1" applyFont="1" applyProtection="1"/>
    <xf numFmtId="1" fontId="7" fillId="0" borderId="0" xfId="0" applyNumberFormat="1" applyFont="1" applyFill="1" applyProtection="1"/>
    <xf numFmtId="164" fontId="2" fillId="0" borderId="1" xfId="0" applyNumberFormat="1" applyFont="1" applyBorder="1"/>
    <xf numFmtId="0" fontId="9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Fill="1" applyProtection="1">
      <protection locked="0"/>
    </xf>
    <xf numFmtId="0" fontId="10" fillId="0" borderId="0" xfId="0" applyFont="1"/>
    <xf numFmtId="166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ctorsupply.com/tsc/product/land-olakes-ultra-fresh-lamb-milk-replacer-25-lb-bag" TargetMode="External"/><Relationship Id="rId2" Type="http://schemas.openxmlformats.org/officeDocument/2006/relationships/hyperlink" Target="http://www.ansci.wisc.edu/extension-new%20copy/sheep/Publications_and_Proceedings/Pdf/Dairy/Health%20and%20Nutrition/Raising%20lambs%20on%20milk%20replacer.pdf" TargetMode="External"/><Relationship Id="rId1" Type="http://schemas.openxmlformats.org/officeDocument/2006/relationships/hyperlink" Target="http://www.ams.usda.gov/mnreports/ln_ls322.tx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zoomScale="90" workbookViewId="0">
      <selection activeCell="B10" sqref="B10"/>
    </sheetView>
  </sheetViews>
  <sheetFormatPr defaultRowHeight="12.5" x14ac:dyDescent="0.25"/>
  <cols>
    <col min="1" max="1" width="33.453125" customWidth="1"/>
    <col min="2" max="2" width="9.1796875" style="1"/>
    <col min="3" max="3" width="9.1796875" style="8"/>
    <col min="4" max="5" width="9.1796875" style="1"/>
  </cols>
  <sheetData>
    <row r="1" spans="1:3" ht="13" x14ac:dyDescent="0.3">
      <c r="A1" s="3" t="s">
        <v>32</v>
      </c>
      <c r="B1" s="35">
        <v>43170</v>
      </c>
      <c r="C1" s="35"/>
    </row>
    <row r="2" spans="1:3" x14ac:dyDescent="0.25">
      <c r="A2" s="5" t="s">
        <v>33</v>
      </c>
    </row>
    <row r="3" spans="1:3" x14ac:dyDescent="0.25">
      <c r="A3" s="5" t="s">
        <v>30</v>
      </c>
    </row>
    <row r="4" spans="1:3" x14ac:dyDescent="0.25">
      <c r="A4" s="17" t="s">
        <v>31</v>
      </c>
    </row>
    <row r="5" spans="1:3" ht="13" x14ac:dyDescent="0.3">
      <c r="A5" s="34" t="s">
        <v>0</v>
      </c>
    </row>
    <row r="6" spans="1:3" x14ac:dyDescent="0.25">
      <c r="A6" s="5" t="s">
        <v>48</v>
      </c>
    </row>
    <row r="7" spans="1:3" ht="13" x14ac:dyDescent="0.3">
      <c r="A7" s="34" t="s">
        <v>49</v>
      </c>
    </row>
    <row r="8" spans="1:3" ht="29.5" x14ac:dyDescent="1.1499999999999999">
      <c r="A8" s="31" t="s">
        <v>56</v>
      </c>
    </row>
    <row r="9" spans="1:3" ht="13" x14ac:dyDescent="0.3">
      <c r="A9" s="3" t="s">
        <v>23</v>
      </c>
      <c r="B9" s="4" t="s">
        <v>28</v>
      </c>
      <c r="C9" s="9"/>
    </row>
    <row r="10" spans="1:3" ht="13" x14ac:dyDescent="0.3">
      <c r="A10" t="s">
        <v>4</v>
      </c>
      <c r="B10" s="12">
        <v>15</v>
      </c>
    </row>
    <row r="11" spans="1:3" ht="13" x14ac:dyDescent="0.3">
      <c r="A11" s="18" t="s">
        <v>37</v>
      </c>
      <c r="B11" s="14">
        <v>5</v>
      </c>
    </row>
    <row r="12" spans="1:3" ht="13" x14ac:dyDescent="0.3">
      <c r="A12" s="18" t="s">
        <v>39</v>
      </c>
      <c r="B12" s="14">
        <v>0.3</v>
      </c>
    </row>
    <row r="13" spans="1:3" ht="13" x14ac:dyDescent="0.3">
      <c r="A13" t="s">
        <v>34</v>
      </c>
      <c r="B13" s="12">
        <v>300</v>
      </c>
    </row>
    <row r="14" spans="1:3" ht="13" x14ac:dyDescent="0.3">
      <c r="A14" s="5" t="s">
        <v>41</v>
      </c>
      <c r="B14" s="14">
        <v>8</v>
      </c>
    </row>
    <row r="15" spans="1:3" ht="13" x14ac:dyDescent="0.3">
      <c r="A15" s="5" t="s">
        <v>42</v>
      </c>
      <c r="B15" s="25">
        <v>0.65</v>
      </c>
    </row>
    <row r="16" spans="1:3" ht="13" x14ac:dyDescent="0.3">
      <c r="A16" s="5" t="s">
        <v>43</v>
      </c>
      <c r="B16" s="14">
        <v>28</v>
      </c>
    </row>
    <row r="17" spans="1:5" x14ac:dyDescent="0.25">
      <c r="A17" s="5" t="s">
        <v>7</v>
      </c>
      <c r="B17" s="29">
        <f>B15*B16+B14</f>
        <v>26.2</v>
      </c>
    </row>
    <row r="18" spans="1:5" ht="13" x14ac:dyDescent="0.3">
      <c r="A18" t="s">
        <v>25</v>
      </c>
      <c r="B18" s="13">
        <v>5.0000000000000001E-3</v>
      </c>
    </row>
    <row r="19" spans="1:5" ht="13" x14ac:dyDescent="0.3">
      <c r="A19" t="s">
        <v>11</v>
      </c>
      <c r="B19" s="13">
        <v>0.01</v>
      </c>
      <c r="C19" s="19"/>
      <c r="D19" s="21"/>
    </row>
    <row r="20" spans="1:5" ht="13" x14ac:dyDescent="0.3">
      <c r="A20" s="5" t="s">
        <v>38</v>
      </c>
      <c r="B20" s="14">
        <v>0.7</v>
      </c>
    </row>
    <row r="21" spans="1:5" ht="13" x14ac:dyDescent="0.3">
      <c r="A21" t="s">
        <v>14</v>
      </c>
      <c r="B21" s="14">
        <v>3</v>
      </c>
    </row>
    <row r="22" spans="1:5" ht="13" x14ac:dyDescent="0.3">
      <c r="A22" s="5" t="s">
        <v>57</v>
      </c>
      <c r="B22" s="12">
        <v>0.05</v>
      </c>
    </row>
    <row r="23" spans="1:5" ht="13" x14ac:dyDescent="0.3">
      <c r="A23" t="s">
        <v>13</v>
      </c>
      <c r="B23" s="14">
        <v>100</v>
      </c>
    </row>
    <row r="24" spans="1:5" ht="13" x14ac:dyDescent="0.3">
      <c r="A24" s="5" t="s">
        <v>47</v>
      </c>
      <c r="B24" s="12">
        <v>2.6</v>
      </c>
      <c r="C24" s="20" t="s">
        <v>36</v>
      </c>
    </row>
    <row r="25" spans="1:5" x14ac:dyDescent="0.25">
      <c r="A25" t="s">
        <v>26</v>
      </c>
      <c r="B25" s="2"/>
    </row>
    <row r="26" spans="1:5" ht="13" x14ac:dyDescent="0.3">
      <c r="A26" s="6" t="s">
        <v>1</v>
      </c>
      <c r="B26" s="7" t="s">
        <v>2</v>
      </c>
      <c r="C26" s="10" t="s">
        <v>3</v>
      </c>
      <c r="D26" s="7" t="s">
        <v>8</v>
      </c>
      <c r="E26" s="7" t="s">
        <v>16</v>
      </c>
    </row>
    <row r="27" spans="1:5" ht="13" x14ac:dyDescent="0.3">
      <c r="A27" s="3" t="s">
        <v>9</v>
      </c>
    </row>
    <row r="28" spans="1:5" ht="13" x14ac:dyDescent="0.3">
      <c r="A28" t="s">
        <v>27</v>
      </c>
      <c r="B28" s="15">
        <v>0</v>
      </c>
      <c r="C28" s="23">
        <v>1</v>
      </c>
      <c r="D28" s="1">
        <f>B28*C28</f>
        <v>0</v>
      </c>
    </row>
    <row r="29" spans="1:5" ht="13" x14ac:dyDescent="0.3">
      <c r="A29" s="24" t="s">
        <v>50</v>
      </c>
      <c r="B29" s="15">
        <f>55/25</f>
        <v>2.2000000000000002</v>
      </c>
      <c r="C29" s="33">
        <v>25</v>
      </c>
      <c r="D29" s="1">
        <f>B29*C29</f>
        <v>55.000000000000007</v>
      </c>
    </row>
    <row r="30" spans="1:5" x14ac:dyDescent="0.25">
      <c r="A30" s="5" t="s">
        <v>45</v>
      </c>
    </row>
    <row r="31" spans="1:5" x14ac:dyDescent="0.25">
      <c r="A31" t="s">
        <v>6</v>
      </c>
    </row>
    <row r="32" spans="1:5" x14ac:dyDescent="0.25">
      <c r="A32" s="18" t="s">
        <v>5</v>
      </c>
      <c r="B32" s="1">
        <f>B10/60</f>
        <v>0.25</v>
      </c>
      <c r="C32" s="16">
        <f>3*B11</f>
        <v>15</v>
      </c>
      <c r="D32" s="1">
        <f>B32*C32</f>
        <v>3.75</v>
      </c>
    </row>
    <row r="33" spans="1:5" x14ac:dyDescent="0.25">
      <c r="A33" s="18" t="s">
        <v>44</v>
      </c>
      <c r="B33" s="1">
        <f>B10/60</f>
        <v>0.25</v>
      </c>
      <c r="C33" s="16">
        <f>(B16-3)*B12</f>
        <v>7.5</v>
      </c>
      <c r="D33" s="1">
        <f>B33*C33</f>
        <v>1.875</v>
      </c>
    </row>
    <row r="34" spans="1:5" x14ac:dyDescent="0.25">
      <c r="A34" s="32" t="s">
        <v>58</v>
      </c>
      <c r="C34" s="16"/>
      <c r="D34" s="1">
        <f>B22*B16</f>
        <v>1.4000000000000001</v>
      </c>
    </row>
    <row r="35" spans="1:5" ht="13" x14ac:dyDescent="0.3">
      <c r="A35" t="s">
        <v>29</v>
      </c>
      <c r="D35" s="15">
        <v>1</v>
      </c>
    </row>
    <row r="36" spans="1:5" x14ac:dyDescent="0.25">
      <c r="A36" t="s">
        <v>8</v>
      </c>
      <c r="D36" s="1">
        <f>SUM(D28:D35)</f>
        <v>63.025000000000006</v>
      </c>
    </row>
    <row r="37" spans="1:5" x14ac:dyDescent="0.25">
      <c r="A37" t="s">
        <v>10</v>
      </c>
      <c r="D37" s="1">
        <f>D36*B18</f>
        <v>0.31512500000000004</v>
      </c>
    </row>
    <row r="38" spans="1:5" x14ac:dyDescent="0.25">
      <c r="A38" s="5" t="s">
        <v>46</v>
      </c>
      <c r="E38" s="1">
        <f>D36+D37</f>
        <v>63.340125000000008</v>
      </c>
    </row>
    <row r="39" spans="1:5" ht="13" x14ac:dyDescent="0.3">
      <c r="A39" s="3" t="s">
        <v>12</v>
      </c>
    </row>
    <row r="40" spans="1:5" ht="13" x14ac:dyDescent="0.3">
      <c r="A40" s="5" t="s">
        <v>51</v>
      </c>
      <c r="B40" s="26">
        <v>0.7</v>
      </c>
    </row>
    <row r="41" spans="1:5" x14ac:dyDescent="0.25">
      <c r="A41" t="s">
        <v>24</v>
      </c>
      <c r="B41" s="1">
        <f>B13/2000</f>
        <v>0.15</v>
      </c>
      <c r="C41" s="11">
        <f>(B23-B17)*B21</f>
        <v>221.39999999999998</v>
      </c>
      <c r="D41" s="1">
        <f>B41*C41</f>
        <v>33.209999999999994</v>
      </c>
    </row>
    <row r="42" spans="1:5" x14ac:dyDescent="0.25">
      <c r="A42" s="5" t="s">
        <v>52</v>
      </c>
      <c r="B42" s="28">
        <f>(B23-B17)/B40</f>
        <v>105.42857142857143</v>
      </c>
      <c r="C42" s="11"/>
    </row>
    <row r="43" spans="1:5" ht="13" x14ac:dyDescent="0.3">
      <c r="A43" s="5" t="s">
        <v>53</v>
      </c>
      <c r="B43" s="27">
        <v>30</v>
      </c>
      <c r="C43" s="11"/>
    </row>
    <row r="44" spans="1:5" x14ac:dyDescent="0.25">
      <c r="A44" s="5" t="s">
        <v>54</v>
      </c>
      <c r="C44" s="11"/>
      <c r="D44" s="1">
        <f>(B43/25)*B10*B42/60</f>
        <v>31.62857142857143</v>
      </c>
    </row>
    <row r="45" spans="1:5" x14ac:dyDescent="0.25">
      <c r="A45" s="32" t="s">
        <v>58</v>
      </c>
      <c r="C45" s="11"/>
      <c r="D45" s="1">
        <f>B22*B42</f>
        <v>5.2714285714285722</v>
      </c>
    </row>
    <row r="46" spans="1:5" x14ac:dyDescent="0.25">
      <c r="A46" t="s">
        <v>8</v>
      </c>
      <c r="C46" s="11"/>
      <c r="D46" s="1">
        <f>SUM(D40:D45)</f>
        <v>70.11</v>
      </c>
    </row>
    <row r="47" spans="1:5" x14ac:dyDescent="0.25">
      <c r="A47" t="s">
        <v>17</v>
      </c>
      <c r="D47" s="1">
        <f>B19*D46</f>
        <v>0.70110000000000006</v>
      </c>
    </row>
    <row r="48" spans="1:5" ht="13" x14ac:dyDescent="0.3">
      <c r="A48" s="3" t="s">
        <v>55</v>
      </c>
      <c r="E48" s="1">
        <f>D46+D47</f>
        <v>70.811099999999996</v>
      </c>
    </row>
    <row r="49" spans="1:5" ht="13" x14ac:dyDescent="0.3">
      <c r="A49" s="5" t="s">
        <v>40</v>
      </c>
      <c r="E49" s="22">
        <v>5</v>
      </c>
    </row>
    <row r="50" spans="1:5" x14ac:dyDescent="0.25">
      <c r="A50" t="s">
        <v>18</v>
      </c>
      <c r="E50" s="1">
        <f>SUM(E27:E49)</f>
        <v>139.15122500000001</v>
      </c>
    </row>
    <row r="51" spans="1:5" ht="13" thickBot="1" x14ac:dyDescent="0.3">
      <c r="A51" t="s">
        <v>19</v>
      </c>
      <c r="B51" s="1">
        <f>B24</f>
        <v>2.6</v>
      </c>
      <c r="C51" s="8">
        <f>B23</f>
        <v>100</v>
      </c>
      <c r="E51" s="1">
        <f>B51*C51</f>
        <v>260</v>
      </c>
    </row>
    <row r="52" spans="1:5" ht="14" thickTop="1" thickBot="1" x14ac:dyDescent="0.35">
      <c r="A52" s="3" t="s">
        <v>20</v>
      </c>
      <c r="B52" s="4"/>
      <c r="C52" s="9"/>
      <c r="D52" s="4"/>
      <c r="E52" s="30">
        <f>E51-E50</f>
        <v>120.84877499999999</v>
      </c>
    </row>
    <row r="53" spans="1:5" ht="13" thickTop="1" x14ac:dyDescent="0.25">
      <c r="A53" t="s">
        <v>35</v>
      </c>
    </row>
  </sheetData>
  <sheetProtection sheet="1"/>
  <mergeCells count="1">
    <mergeCell ref="B1:C1"/>
  </mergeCells>
  <phoneticPr fontId="1" type="noConversion"/>
  <conditionalFormatting sqref="E27:E52">
    <cfRule type="cellIs" dxfId="1" priority="2" operator="lessThan">
      <formula>1</formula>
    </cfRule>
  </conditionalFormatting>
  <conditionalFormatting sqref="E52">
    <cfRule type="cellIs" dxfId="0" priority="1" operator="greaterThan">
      <formula>0</formula>
    </cfRule>
  </conditionalFormatting>
  <hyperlinks>
    <hyperlink ref="C24" r:id="rId1" xr:uid="{00000000-0004-0000-0000-000000000000}"/>
    <hyperlink ref="A4" r:id="rId2" xr:uid="{00000000-0004-0000-0000-000001000000}"/>
    <hyperlink ref="A29" r:id="rId3" display="Milk replacer, lb" xr:uid="{880499FF-2B14-4F31-84E5-BEB5D070BEB7}"/>
  </hyperlinks>
  <pageMargins left="0.75" right="0.75" top="1" bottom="1" header="0.5" footer="0.5"/>
  <pageSetup orientation="portrait" horizontalDpi="1200" verticalDpi="1200" r:id="rId4"/>
  <headerFooter alignWithMargins="0">
    <oddHeader>&amp;LBudget for artificial rearing of lambs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="90" workbookViewId="0">
      <selection activeCell="C5" sqref="C5"/>
    </sheetView>
  </sheetViews>
  <sheetFormatPr defaultRowHeight="12.5" x14ac:dyDescent="0.25"/>
  <cols>
    <col min="1" max="1" width="15.1796875" style="1" customWidth="1"/>
    <col min="2" max="2" width="10.1796875" style="1" customWidth="1"/>
    <col min="3" max="4" width="9.1796875" style="1"/>
  </cols>
  <sheetData>
    <row r="1" spans="1:6" ht="13" x14ac:dyDescent="0.3">
      <c r="A1" s="4" t="s">
        <v>15</v>
      </c>
      <c r="B1" s="4"/>
      <c r="E1" s="1"/>
      <c r="F1" s="1"/>
    </row>
    <row r="2" spans="1:6" x14ac:dyDescent="0.25">
      <c r="A2" s="1" t="s">
        <v>22</v>
      </c>
    </row>
    <row r="4" spans="1:6" ht="13" x14ac:dyDescent="0.3">
      <c r="A4" s="4" t="s">
        <v>21</v>
      </c>
      <c r="B4" s="4" t="s">
        <v>19</v>
      </c>
      <c r="C4" s="4" t="s">
        <v>2</v>
      </c>
      <c r="D4" s="4" t="s">
        <v>20</v>
      </c>
    </row>
    <row r="5" spans="1:6" x14ac:dyDescent="0.25">
      <c r="A5" s="1">
        <v>0.8</v>
      </c>
      <c r="B5" s="1">
        <f>A5*'AR budget'!B$23</f>
        <v>80</v>
      </c>
      <c r="C5" s="1">
        <f>'AR budget'!E$50</f>
        <v>139.15122500000001</v>
      </c>
      <c r="D5" s="1">
        <f>B5-C5</f>
        <v>-59.151225000000011</v>
      </c>
    </row>
    <row r="6" spans="1:6" x14ac:dyDescent="0.25">
      <c r="A6" s="1">
        <f>A5+0.1</f>
        <v>0.9</v>
      </c>
      <c r="B6" s="1">
        <f>A6*'AR budget'!B$23</f>
        <v>90</v>
      </c>
      <c r="C6" s="1">
        <f>'AR budget'!E$50</f>
        <v>139.15122500000001</v>
      </c>
      <c r="D6" s="1">
        <f>B6-C6</f>
        <v>-49.151225000000011</v>
      </c>
    </row>
    <row r="7" spans="1:6" x14ac:dyDescent="0.25">
      <c r="A7" s="1">
        <f t="shared" ref="A7:A15" si="0">A6+0.1</f>
        <v>1</v>
      </c>
      <c r="B7" s="1">
        <f>A7*'AR budget'!B$23</f>
        <v>100</v>
      </c>
      <c r="C7" s="1">
        <f>'AR budget'!E$50</f>
        <v>139.15122500000001</v>
      </c>
      <c r="D7" s="1">
        <f t="shared" ref="D7:D15" si="1">B7-C7</f>
        <v>-39.151225000000011</v>
      </c>
    </row>
    <row r="8" spans="1:6" x14ac:dyDescent="0.25">
      <c r="A8" s="1">
        <f t="shared" si="0"/>
        <v>1.1000000000000001</v>
      </c>
      <c r="B8" s="1">
        <f>A8*'AR budget'!B$23</f>
        <v>110.00000000000001</v>
      </c>
      <c r="C8" s="1">
        <f>'AR budget'!E$50</f>
        <v>139.15122500000001</v>
      </c>
      <c r="D8" s="1">
        <f t="shared" si="1"/>
        <v>-29.151224999999997</v>
      </c>
    </row>
    <row r="9" spans="1:6" x14ac:dyDescent="0.25">
      <c r="A9" s="1">
        <f t="shared" si="0"/>
        <v>1.2000000000000002</v>
      </c>
      <c r="B9" s="1">
        <f>A9*'AR budget'!B$23</f>
        <v>120.00000000000001</v>
      </c>
      <c r="C9" s="1">
        <f>'AR budget'!E$50</f>
        <v>139.15122500000001</v>
      </c>
      <c r="D9" s="1">
        <f t="shared" si="1"/>
        <v>-19.151224999999997</v>
      </c>
    </row>
    <row r="10" spans="1:6" x14ac:dyDescent="0.25">
      <c r="A10" s="1">
        <f t="shared" si="0"/>
        <v>1.3000000000000003</v>
      </c>
      <c r="B10" s="1">
        <f>A10*'AR budget'!B$23</f>
        <v>130.00000000000003</v>
      </c>
      <c r="C10" s="1">
        <f>'AR budget'!E$50</f>
        <v>139.15122500000001</v>
      </c>
      <c r="D10" s="1">
        <f t="shared" si="1"/>
        <v>-9.1512249999999824</v>
      </c>
    </row>
    <row r="11" spans="1:6" x14ac:dyDescent="0.25">
      <c r="A11" s="1">
        <f t="shared" si="0"/>
        <v>1.4000000000000004</v>
      </c>
      <c r="B11" s="1">
        <f>A11*'AR budget'!B$23</f>
        <v>140.00000000000003</v>
      </c>
      <c r="C11" s="1">
        <f>'AR budget'!E$50</f>
        <v>139.15122500000001</v>
      </c>
      <c r="D11" s="1">
        <f t="shared" si="1"/>
        <v>0.8487750000000176</v>
      </c>
    </row>
    <row r="12" spans="1:6" x14ac:dyDescent="0.25">
      <c r="A12" s="1">
        <f t="shared" si="0"/>
        <v>1.5000000000000004</v>
      </c>
      <c r="B12" s="1">
        <f>A12*'AR budget'!B$23</f>
        <v>150.00000000000006</v>
      </c>
      <c r="C12" s="1">
        <f>'AR budget'!E$50</f>
        <v>139.15122500000001</v>
      </c>
      <c r="D12" s="1">
        <f t="shared" si="1"/>
        <v>10.848775000000046</v>
      </c>
    </row>
    <row r="13" spans="1:6" x14ac:dyDescent="0.25">
      <c r="A13" s="1">
        <f t="shared" si="0"/>
        <v>1.6000000000000005</v>
      </c>
      <c r="B13" s="1">
        <f>A13*'AR budget'!B$23</f>
        <v>160.00000000000006</v>
      </c>
      <c r="C13" s="1">
        <f>'AR budget'!E$50</f>
        <v>139.15122500000001</v>
      </c>
      <c r="D13" s="1">
        <f t="shared" si="1"/>
        <v>20.848775000000046</v>
      </c>
    </row>
    <row r="14" spans="1:6" x14ac:dyDescent="0.25">
      <c r="A14" s="1">
        <f t="shared" si="0"/>
        <v>1.7000000000000006</v>
      </c>
      <c r="B14" s="1">
        <f>A14*'AR budget'!B$23</f>
        <v>170.00000000000006</v>
      </c>
      <c r="C14" s="1">
        <f>'AR budget'!E$50</f>
        <v>139.15122500000001</v>
      </c>
      <c r="D14" s="1">
        <f t="shared" si="1"/>
        <v>30.848775000000046</v>
      </c>
    </row>
    <row r="15" spans="1:6" x14ac:dyDescent="0.25">
      <c r="A15" s="1">
        <f t="shared" si="0"/>
        <v>1.8000000000000007</v>
      </c>
      <c r="B15" s="1">
        <f>A15*'AR budget'!B$23</f>
        <v>180.00000000000006</v>
      </c>
      <c r="C15" s="1">
        <f>'AR budget'!E$50</f>
        <v>139.15122500000001</v>
      </c>
      <c r="D15" s="1">
        <f t="shared" si="1"/>
        <v>40.848775000000046</v>
      </c>
    </row>
    <row r="16" spans="1:6" x14ac:dyDescent="0.25">
      <c r="A16" s="1">
        <f>A15+0.1</f>
        <v>1.9000000000000008</v>
      </c>
      <c r="B16" s="1">
        <f>A16*'AR budget'!B$23</f>
        <v>190.00000000000009</v>
      </c>
      <c r="C16" s="1">
        <f>'AR budget'!E$50</f>
        <v>139.15122500000001</v>
      </c>
      <c r="D16" s="1">
        <f>B16-C16</f>
        <v>50.848775000000074</v>
      </c>
    </row>
    <row r="17" spans="1:4" x14ac:dyDescent="0.25">
      <c r="A17" s="1">
        <f>A16+0.1</f>
        <v>2.0000000000000009</v>
      </c>
      <c r="B17" s="1">
        <f>A17*'AR budget'!B$23</f>
        <v>200.00000000000009</v>
      </c>
      <c r="C17" s="1">
        <f>'AR budget'!E$50</f>
        <v>139.15122500000001</v>
      </c>
      <c r="D17" s="1">
        <f>B17-C17</f>
        <v>60.848775000000074</v>
      </c>
    </row>
    <row r="18" spans="1:4" x14ac:dyDescent="0.25">
      <c r="A18" s="1">
        <f t="shared" ref="A18:A23" si="2">A17+0.1</f>
        <v>2.100000000000001</v>
      </c>
      <c r="B18" s="1">
        <f>A18*'AR budget'!B$23</f>
        <v>210.00000000000009</v>
      </c>
      <c r="C18" s="1">
        <f>'AR budget'!E$50</f>
        <v>139.15122500000001</v>
      </c>
      <c r="D18" s="1">
        <f t="shared" ref="D18:D23" si="3">B18-C18</f>
        <v>70.848775000000074</v>
      </c>
    </row>
    <row r="19" spans="1:4" x14ac:dyDescent="0.25">
      <c r="A19" s="1">
        <f t="shared" si="2"/>
        <v>2.2000000000000011</v>
      </c>
      <c r="B19" s="1">
        <f>A19*'AR budget'!B$23</f>
        <v>220.00000000000011</v>
      </c>
      <c r="C19" s="1">
        <f>'AR budget'!E$50</f>
        <v>139.15122500000001</v>
      </c>
      <c r="D19" s="1">
        <f t="shared" si="3"/>
        <v>80.848775000000103</v>
      </c>
    </row>
    <row r="20" spans="1:4" x14ac:dyDescent="0.25">
      <c r="A20" s="1">
        <f t="shared" si="2"/>
        <v>2.3000000000000012</v>
      </c>
      <c r="B20" s="1">
        <f>A20*'AR budget'!B$23</f>
        <v>230.00000000000011</v>
      </c>
      <c r="C20" s="1">
        <f>'AR budget'!E$50</f>
        <v>139.15122500000001</v>
      </c>
      <c r="D20" s="1">
        <f t="shared" si="3"/>
        <v>90.848775000000103</v>
      </c>
    </row>
    <row r="21" spans="1:4" x14ac:dyDescent="0.25">
      <c r="A21" s="1">
        <f t="shared" si="2"/>
        <v>2.4000000000000012</v>
      </c>
      <c r="B21" s="1">
        <f>A21*'AR budget'!B$23</f>
        <v>240.00000000000011</v>
      </c>
      <c r="C21" s="1">
        <f>'AR budget'!E$50</f>
        <v>139.15122500000001</v>
      </c>
      <c r="D21" s="1">
        <f t="shared" si="3"/>
        <v>100.8487750000001</v>
      </c>
    </row>
    <row r="22" spans="1:4" x14ac:dyDescent="0.25">
      <c r="A22" s="1">
        <f t="shared" si="2"/>
        <v>2.5000000000000013</v>
      </c>
      <c r="B22" s="1">
        <f>A22*'AR budget'!B$23</f>
        <v>250.00000000000014</v>
      </c>
      <c r="C22" s="1">
        <f>'AR budget'!E$50</f>
        <v>139.15122500000001</v>
      </c>
      <c r="D22" s="1">
        <f t="shared" si="3"/>
        <v>110.84877500000013</v>
      </c>
    </row>
    <row r="23" spans="1:4" x14ac:dyDescent="0.25">
      <c r="A23" s="1">
        <f t="shared" si="2"/>
        <v>2.6000000000000014</v>
      </c>
      <c r="B23" s="1">
        <f>A23*'AR budget'!B$23</f>
        <v>260.00000000000011</v>
      </c>
      <c r="C23" s="1">
        <f>'AR budget'!E$50</f>
        <v>139.15122500000001</v>
      </c>
      <c r="D23" s="1">
        <f t="shared" si="3"/>
        <v>120.8487750000001</v>
      </c>
    </row>
    <row r="24" spans="1:4" x14ac:dyDescent="0.25">
      <c r="A24" s="1">
        <f>A23+0.1</f>
        <v>2.7000000000000015</v>
      </c>
      <c r="B24" s="1">
        <f>A24*'AR budget'!B$23</f>
        <v>270.00000000000017</v>
      </c>
      <c r="C24" s="1">
        <f>'AR budget'!E$50</f>
        <v>139.15122500000001</v>
      </c>
      <c r="D24" s="1">
        <f>B24-C24</f>
        <v>130.84877500000016</v>
      </c>
    </row>
    <row r="25" spans="1:4" x14ac:dyDescent="0.25">
      <c r="A25" s="1">
        <f>A24+0.1</f>
        <v>2.8000000000000016</v>
      </c>
      <c r="B25" s="1">
        <f>A25*'AR budget'!B$23</f>
        <v>280.00000000000017</v>
      </c>
      <c r="C25" s="1">
        <f>'AR budget'!E$50</f>
        <v>139.15122500000001</v>
      </c>
      <c r="D25" s="1">
        <f>B25-C25</f>
        <v>140.84877500000016</v>
      </c>
    </row>
    <row r="26" spans="1:4" x14ac:dyDescent="0.25">
      <c r="A26" s="1">
        <f>A25+0.1</f>
        <v>2.9000000000000017</v>
      </c>
      <c r="B26" s="1">
        <f>A26*'AR budget'!B$23</f>
        <v>290.00000000000017</v>
      </c>
      <c r="C26" s="1">
        <f>'AR budget'!E$50</f>
        <v>139.15122500000001</v>
      </c>
      <c r="D26" s="1">
        <f>B26-C26</f>
        <v>150.84877500000016</v>
      </c>
    </row>
    <row r="27" spans="1:4" x14ac:dyDescent="0.25">
      <c r="A27" s="1">
        <f>A26+0.1</f>
        <v>3.0000000000000018</v>
      </c>
      <c r="B27" s="1">
        <f>A27*'AR budget'!B$23</f>
        <v>300.00000000000017</v>
      </c>
      <c r="C27" s="1">
        <f>'AR budget'!E$50</f>
        <v>139.15122500000001</v>
      </c>
      <c r="D27" s="1">
        <f>B27-C27</f>
        <v>160.84877500000016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 budget</vt:lpstr>
      <vt:lpstr>Profit</vt:lpstr>
    </vt:vector>
  </TitlesOfParts>
  <Company>AnSci, Cornell University 11/05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L. Thonney</dc:creator>
  <cp:lastModifiedBy>Reviewer</cp:lastModifiedBy>
  <cp:lastPrinted>2006-01-18T13:30:02Z</cp:lastPrinted>
  <dcterms:created xsi:type="dcterms:W3CDTF">2005-12-06T18:28:38Z</dcterms:created>
  <dcterms:modified xsi:type="dcterms:W3CDTF">2018-03-12T13:23:58Z</dcterms:modified>
</cp:coreProperties>
</file>