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y\Documents\Cornell\Applied Dairy Cattle Genetics\Final project\"/>
    </mc:Choice>
  </mc:AlternateContent>
  <bookViews>
    <workbookView xWindow="0" yWindow="0" windowWidth="20490" windowHeight="7755"/>
  </bookViews>
  <sheets>
    <sheet name="Average Bull Value Calculator" sheetId="2" r:id="rId1"/>
    <sheet name="Economics of Bull Selection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C5" i="1" s="1"/>
  <c r="K5" i="1" s="1"/>
  <c r="M7" i="2"/>
  <c r="C6" i="1" s="1"/>
  <c r="K6" i="1" s="1"/>
  <c r="M8" i="2"/>
  <c r="M9" i="2"/>
  <c r="C8" i="1" s="1"/>
  <c r="K8" i="1" s="1"/>
  <c r="M10" i="2"/>
  <c r="C9" i="1" s="1"/>
  <c r="K9" i="1" s="1"/>
  <c r="M11" i="2"/>
  <c r="C10" i="1" s="1"/>
  <c r="K10" i="1" s="1"/>
  <c r="M12" i="2"/>
  <c r="M13" i="2"/>
  <c r="M14" i="2"/>
  <c r="C13" i="1" s="1"/>
  <c r="K13" i="1" s="1"/>
  <c r="M15" i="2"/>
  <c r="C14" i="1" s="1"/>
  <c r="K14" i="1" s="1"/>
  <c r="M16" i="2"/>
  <c r="M17" i="2"/>
  <c r="C16" i="1" s="1"/>
  <c r="M18" i="2"/>
  <c r="C17" i="1" s="1"/>
  <c r="M19" i="2"/>
  <c r="C18" i="1" s="1"/>
  <c r="M5" i="2"/>
  <c r="C4" i="1" s="1"/>
  <c r="K4" i="1" s="1"/>
  <c r="C12" i="1"/>
  <c r="K12" i="1" s="1"/>
  <c r="C7" i="1"/>
  <c r="K7" i="1" s="1"/>
  <c r="C15" i="1"/>
  <c r="J4" i="1"/>
  <c r="C11" i="1"/>
  <c r="K11" i="1" s="1"/>
  <c r="J13" i="1"/>
  <c r="J6" i="1"/>
  <c r="J15" i="1"/>
  <c r="J14" i="1"/>
  <c r="J12" i="1"/>
  <c r="J11" i="1"/>
  <c r="J10" i="1"/>
  <c r="J9" i="1"/>
  <c r="J8" i="1"/>
  <c r="J7" i="1"/>
  <c r="J5" i="1"/>
  <c r="O9" i="1" l="1"/>
  <c r="C19" i="1"/>
  <c r="K15" i="1" s="1"/>
  <c r="O15" i="1" s="1"/>
  <c r="O4" i="1"/>
  <c r="O7" i="1"/>
  <c r="O11" i="1"/>
  <c r="O13" i="1"/>
  <c r="O14" i="1"/>
  <c r="O5" i="1"/>
  <c r="O10" i="1"/>
  <c r="O12" i="1"/>
  <c r="O8" i="1"/>
  <c r="O6" i="1"/>
  <c r="O16" i="1" l="1"/>
</calcChain>
</file>

<file path=xl/sharedStrings.xml><?xml version="1.0" encoding="utf-8"?>
<sst xmlns="http://schemas.openxmlformats.org/spreadsheetml/2006/main" count="131" uniqueCount="58">
  <si>
    <t>NM</t>
  </si>
  <si>
    <t>Protein</t>
  </si>
  <si>
    <t>Fat</t>
  </si>
  <si>
    <t>Milk</t>
  </si>
  <si>
    <t>PL</t>
  </si>
  <si>
    <t>SCS</t>
  </si>
  <si>
    <t>FLC</t>
  </si>
  <si>
    <t>UDC</t>
  </si>
  <si>
    <t>DPR</t>
  </si>
  <si>
    <t>HCR</t>
  </si>
  <si>
    <t>CCR</t>
  </si>
  <si>
    <t>CA$</t>
  </si>
  <si>
    <t>Value $/PTA</t>
  </si>
  <si>
    <t>Trait</t>
  </si>
  <si>
    <t>Herd GPTA</t>
  </si>
  <si>
    <t>BDC</t>
  </si>
  <si>
    <t>Unit</t>
  </si>
  <si>
    <t>SCE</t>
  </si>
  <si>
    <t>DCE</t>
  </si>
  <si>
    <t>SSB</t>
  </si>
  <si>
    <t>DSB</t>
  </si>
  <si>
    <t>Pounds</t>
  </si>
  <si>
    <t>Months</t>
  </si>
  <si>
    <t>Log</t>
  </si>
  <si>
    <t>Composite</t>
  </si>
  <si>
    <t>Percent</t>
  </si>
  <si>
    <t>Dollars</t>
  </si>
  <si>
    <t>Index?</t>
  </si>
  <si>
    <t>Value of Gain</t>
  </si>
  <si>
    <t>Generational Gain</t>
  </si>
  <si>
    <t>Enter Bull Information</t>
  </si>
  <si>
    <t>Enter Herd Information</t>
  </si>
  <si>
    <t>Economic Output</t>
  </si>
  <si>
    <t>Select the most relevent index</t>
  </si>
  <si>
    <t>Enter either NM, CM, FM or GM</t>
  </si>
  <si>
    <t>Bull PTA</t>
  </si>
  <si>
    <t>Average Bull Value Calculator</t>
  </si>
  <si>
    <t>Bull 1</t>
  </si>
  <si>
    <t>Bull 2</t>
  </si>
  <si>
    <t>Bull 3</t>
  </si>
  <si>
    <t>Bull 4</t>
  </si>
  <si>
    <t>Bull 5</t>
  </si>
  <si>
    <t>Bull 6</t>
  </si>
  <si>
    <t>Bull 7</t>
  </si>
  <si>
    <t>Bull 8</t>
  </si>
  <si>
    <t>Bull 9</t>
  </si>
  <si>
    <t>Bull 10</t>
  </si>
  <si>
    <t>Average</t>
  </si>
  <si>
    <t>Name</t>
  </si>
  <si>
    <t>Economic Value of Bull Selection</t>
  </si>
  <si>
    <t>Total Economic Benefit</t>
  </si>
  <si>
    <t>Weighting</t>
  </si>
  <si>
    <t>References:</t>
  </si>
  <si>
    <t>Cole, J. B. et al., 2007. Journal of Dairy Science, Stillbirth (Co)Variance Components for a Sire-Maternal Grandsire</t>
  </si>
  <si>
    <t>Threshold Model and Development of a Calving Ability Index</t>
  </si>
  <si>
    <t>for Sire Selection [On-line] Found at: https://www.cdcb.us/publish/jds/2007/90_2489.pdf</t>
  </si>
  <si>
    <r>
      <t>VanRaden P.M., and Cole J.B. 2014</t>
    </r>
    <r>
      <rPr>
        <i/>
        <sz val="11"/>
        <rFont val="Arial"/>
        <family val="2"/>
      </rPr>
      <t xml:space="preserve"> Net merit as a measure of lifetime profit: 2014 revision </t>
    </r>
    <r>
      <rPr>
        <sz val="11"/>
        <rFont val="Arial"/>
        <family val="2"/>
      </rPr>
      <t>[On-line]</t>
    </r>
  </si>
  <si>
    <t>Found at: http://aipl.arsusda.gov/reference/nmcalc-2014.htm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</si>
</sst>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1"/>
      <name val="Calibri"/>
      <family val="2"/>
      <scheme val="minor"/>
    </font>
    <font>
      <sz val="18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4" borderId="1" applyNumberFormat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7" fillId="0" borderId="0" xfId="0" applyFont="1" applyProtection="1"/>
    <xf numFmtId="0" fontId="12" fillId="0" borderId="0" xfId="0" applyFont="1"/>
    <xf numFmtId="2" fontId="12" fillId="3" borderId="5" xfId="3" applyNumberFormat="1" applyFont="1" applyBorder="1" applyProtection="1">
      <protection locked="0"/>
    </xf>
    <xf numFmtId="2" fontId="12" fillId="3" borderId="18" xfId="3" applyNumberFormat="1" applyFont="1" applyBorder="1" applyProtection="1">
      <protection locked="0"/>
    </xf>
    <xf numFmtId="0" fontId="9" fillId="0" borderId="22" xfId="0" applyFont="1" applyBorder="1" applyProtection="1"/>
    <xf numFmtId="0" fontId="11" fillId="0" borderId="37" xfId="0" applyFont="1" applyBorder="1" applyProtection="1"/>
    <xf numFmtId="2" fontId="13" fillId="4" borderId="22" xfId="4" applyNumberFormat="1" applyFont="1" applyBorder="1" applyProtection="1"/>
    <xf numFmtId="0" fontId="9" fillId="0" borderId="20" xfId="0" applyFont="1" applyBorder="1" applyProtection="1"/>
    <xf numFmtId="0" fontId="11" fillId="0" borderId="16" xfId="0" applyFont="1" applyBorder="1" applyProtection="1"/>
    <xf numFmtId="0" fontId="9" fillId="0" borderId="21" xfId="0" applyFont="1" applyBorder="1" applyProtection="1"/>
    <xf numFmtId="0" fontId="11" fillId="0" borderId="17" xfId="0" applyFont="1" applyBorder="1" applyProtection="1"/>
    <xf numFmtId="0" fontId="12" fillId="0" borderId="0" xfId="0" applyFont="1" applyProtection="1"/>
    <xf numFmtId="1" fontId="12" fillId="3" borderId="24" xfId="3" applyNumberFormat="1" applyFont="1" applyBorder="1" applyProtection="1">
      <protection locked="0"/>
    </xf>
    <xf numFmtId="1" fontId="12" fillId="3" borderId="39" xfId="3" applyNumberFormat="1" applyFont="1" applyBorder="1" applyProtection="1">
      <protection locked="0"/>
    </xf>
    <xf numFmtId="1" fontId="12" fillId="3" borderId="5" xfId="3" applyNumberFormat="1" applyFont="1" applyBorder="1" applyProtection="1">
      <protection locked="0"/>
    </xf>
    <xf numFmtId="1" fontId="12" fillId="3" borderId="15" xfId="3" applyNumberFormat="1" applyFont="1" applyBorder="1" applyProtection="1">
      <protection locked="0"/>
    </xf>
    <xf numFmtId="165" fontId="12" fillId="3" borderId="5" xfId="3" applyNumberFormat="1" applyFont="1" applyBorder="1" applyProtection="1">
      <protection locked="0"/>
    </xf>
    <xf numFmtId="165" fontId="12" fillId="3" borderId="15" xfId="3" applyNumberFormat="1" applyFont="1" applyBorder="1" applyProtection="1">
      <protection locked="0"/>
    </xf>
    <xf numFmtId="2" fontId="12" fillId="3" borderId="15" xfId="3" applyNumberFormat="1" applyFont="1" applyBorder="1" applyProtection="1">
      <protection locked="0"/>
    </xf>
    <xf numFmtId="165" fontId="12" fillId="3" borderId="11" xfId="3" applyNumberFormat="1" applyFont="1" applyBorder="1" applyProtection="1">
      <protection locked="0"/>
    </xf>
    <xf numFmtId="165" fontId="12" fillId="3" borderId="13" xfId="3" applyNumberFormat="1" applyFont="1" applyBorder="1" applyProtection="1">
      <protection locked="0"/>
    </xf>
    <xf numFmtId="0" fontId="15" fillId="0" borderId="0" xfId="0" applyFont="1"/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0" xfId="0" applyFont="1"/>
    <xf numFmtId="0" fontId="16" fillId="0" borderId="6" xfId="0" applyFont="1" applyBorder="1"/>
    <xf numFmtId="0" fontId="16" fillId="0" borderId="7" xfId="0" applyFont="1" applyBorder="1"/>
    <xf numFmtId="0" fontId="16" fillId="0" borderId="0" xfId="0" applyFont="1" applyBorder="1"/>
    <xf numFmtId="0" fontId="16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0" fontId="12" fillId="3" borderId="25" xfId="3" applyFont="1" applyBorder="1" applyAlignment="1" applyProtection="1">
      <alignment horizontal="right"/>
      <protection locked="0"/>
    </xf>
    <xf numFmtId="0" fontId="12" fillId="0" borderId="8" xfId="0" applyFont="1" applyBorder="1"/>
    <xf numFmtId="0" fontId="12" fillId="0" borderId="9" xfId="0" applyFont="1" applyBorder="1"/>
    <xf numFmtId="0" fontId="12" fillId="0" borderId="0" xfId="0" applyFont="1" applyBorder="1"/>
    <xf numFmtId="0" fontId="12" fillId="0" borderId="8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3" borderId="9" xfId="3" applyFont="1" applyBorder="1" applyAlignment="1" applyProtection="1">
      <alignment horizontal="right"/>
      <protection locked="0"/>
    </xf>
    <xf numFmtId="0" fontId="17" fillId="0" borderId="0" xfId="6" applyFont="1"/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3" borderId="12" xfId="3" applyFont="1" applyBorder="1" applyAlignment="1" applyProtection="1">
      <alignment horizontal="right"/>
      <protection locked="0"/>
    </xf>
    <xf numFmtId="0" fontId="12" fillId="0" borderId="10" xfId="0" applyFont="1" applyBorder="1"/>
    <xf numFmtId="0" fontId="12" fillId="0" borderId="12" xfId="0" applyFont="1" applyBorder="1"/>
    <xf numFmtId="0" fontId="12" fillId="0" borderId="13" xfId="0" applyFont="1" applyBorder="1" applyAlignment="1">
      <alignment horizontal="right"/>
    </xf>
    <xf numFmtId="0" fontId="13" fillId="4" borderId="3" xfId="5" applyFont="1" applyBorder="1" applyProtection="1"/>
    <xf numFmtId="0" fontId="13" fillId="4" borderId="14" xfId="4" applyFont="1" applyBorder="1"/>
    <xf numFmtId="0" fontId="12" fillId="3" borderId="29" xfId="3" applyFont="1" applyBorder="1" applyAlignment="1" applyProtection="1">
      <alignment horizontal="center"/>
      <protection locked="0"/>
    </xf>
    <xf numFmtId="164" fontId="13" fillId="2" borderId="3" xfId="2" applyNumberFormat="1" applyFont="1" applyBorder="1"/>
    <xf numFmtId="164" fontId="12" fillId="4" borderId="22" xfId="4" applyNumberFormat="1" applyFont="1" applyBorder="1"/>
    <xf numFmtId="164" fontId="12" fillId="4" borderId="20" xfId="4" applyNumberFormat="1" applyFont="1" applyBorder="1"/>
    <xf numFmtId="164" fontId="12" fillId="4" borderId="21" xfId="4" applyNumberFormat="1" applyFont="1" applyBorder="1"/>
    <xf numFmtId="0" fontId="12" fillId="0" borderId="40" xfId="0" applyFont="1" applyBorder="1" applyAlignment="1">
      <alignment horizontal="right"/>
    </xf>
    <xf numFmtId="0" fontId="8" fillId="0" borderId="3" xfId="0" applyFont="1" applyBorder="1" applyAlignment="1" applyProtection="1">
      <alignment horizontal="center"/>
    </xf>
    <xf numFmtId="0" fontId="8" fillId="0" borderId="36" xfId="0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0" fontId="8" fillId="0" borderId="38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36" xfId="0" applyFont="1" applyBorder="1" applyAlignment="1" applyProtection="1">
      <alignment horizontal="center"/>
    </xf>
    <xf numFmtId="0" fontId="14" fillId="3" borderId="34" xfId="3" applyFont="1" applyBorder="1" applyAlignment="1" applyProtection="1">
      <alignment horizontal="center"/>
      <protection locked="0"/>
    </xf>
    <xf numFmtId="0" fontId="14" fillId="3" borderId="27" xfId="3" applyFont="1" applyBorder="1" applyAlignment="1" applyProtection="1">
      <alignment horizontal="center"/>
      <protection locked="0"/>
    </xf>
    <xf numFmtId="0" fontId="14" fillId="3" borderId="38" xfId="3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</xf>
    <xf numFmtId="2" fontId="7" fillId="0" borderId="0" xfId="0" applyNumberFormat="1" applyFont="1" applyProtection="1"/>
    <xf numFmtId="9" fontId="8" fillId="0" borderId="34" xfId="0" applyNumberFormat="1" applyFont="1" applyBorder="1" applyAlignment="1" applyProtection="1">
      <alignment horizontal="center"/>
      <protection locked="0"/>
    </xf>
    <xf numFmtId="9" fontId="8" fillId="0" borderId="27" xfId="0" applyNumberFormat="1" applyFont="1" applyBorder="1" applyAlignment="1" applyProtection="1">
      <alignment horizontal="center"/>
      <protection locked="0"/>
    </xf>
    <xf numFmtId="9" fontId="8" fillId="0" borderId="38" xfId="0" applyNumberFormat="1" applyFont="1" applyBorder="1" applyAlignment="1" applyProtection="1">
      <alignment horizontal="center"/>
      <protection locked="0"/>
    </xf>
    <xf numFmtId="165" fontId="12" fillId="3" borderId="18" xfId="3" applyNumberFormat="1" applyFont="1" applyBorder="1" applyProtection="1">
      <protection locked="0"/>
    </xf>
    <xf numFmtId="165" fontId="12" fillId="3" borderId="19" xfId="3" applyNumberFormat="1" applyFont="1" applyBorder="1" applyProtection="1">
      <protection locked="0"/>
    </xf>
    <xf numFmtId="1" fontId="12" fillId="3" borderId="35" xfId="3" applyNumberFormat="1" applyFont="1" applyBorder="1" applyProtection="1">
      <protection locked="0"/>
    </xf>
    <xf numFmtId="1" fontId="12" fillId="3" borderId="18" xfId="3" applyNumberFormat="1" applyFont="1" applyBorder="1" applyProtection="1">
      <protection locked="0"/>
    </xf>
    <xf numFmtId="0" fontId="10" fillId="0" borderId="31" xfId="0" applyFont="1" applyBorder="1" applyAlignment="1" applyProtection="1">
      <alignment horizontal="center"/>
    </xf>
    <xf numFmtId="0" fontId="10" fillId="0" borderId="32" xfId="0" applyFont="1" applyBorder="1" applyAlignment="1" applyProtection="1">
      <alignment horizontal="center"/>
    </xf>
    <xf numFmtId="0" fontId="10" fillId="0" borderId="33" xfId="0" applyFont="1" applyBorder="1" applyAlignment="1" applyProtection="1">
      <alignment horizontal="center"/>
    </xf>
    <xf numFmtId="0" fontId="18" fillId="0" borderId="0" xfId="1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6" applyFont="1" applyBorder="1" applyAlignment="1">
      <alignment horizontal="center"/>
    </xf>
    <xf numFmtId="0" fontId="17" fillId="0" borderId="0" xfId="6" applyFont="1" applyAlignment="1">
      <alignment horizontal="center"/>
    </xf>
    <xf numFmtId="0" fontId="17" fillId="0" borderId="30" xfId="6" applyFont="1" applyBorder="1" applyAlignment="1">
      <alignment horizontal="center"/>
    </xf>
  </cellXfs>
  <cellStyles count="7">
    <cellStyle name="Calculation" xfId="5" builtinId="22"/>
    <cellStyle name="Explanatory Text" xfId="6" builtinId="53"/>
    <cellStyle name="Good" xfId="2" builtinId="26"/>
    <cellStyle name="Input" xfId="3" builtinId="20"/>
    <cellStyle name="Normal" xfId="0" builtinId="0"/>
    <cellStyle name="Output" xfId="4" builtinId="21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selection activeCell="J10" sqref="J10"/>
    </sheetView>
  </sheetViews>
  <sheetFormatPr defaultRowHeight="14.25" x14ac:dyDescent="0.2"/>
  <cols>
    <col min="1" max="1" width="9.140625" style="1"/>
    <col min="2" max="2" width="12.28515625" style="1" bestFit="1" customWidth="1"/>
    <col min="3" max="13" width="12.7109375" style="1" customWidth="1"/>
    <col min="14" max="16384" width="9.140625" style="1"/>
  </cols>
  <sheetData>
    <row r="1" spans="1:14" ht="21" thickBot="1" x14ac:dyDescent="0.35">
      <c r="A1" s="75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4" s="60" customFormat="1" ht="16.5" thickBot="1" x14ac:dyDescent="0.3">
      <c r="A2" s="55" t="s">
        <v>13</v>
      </c>
      <c r="B2" s="56" t="s">
        <v>16</v>
      </c>
      <c r="C2" s="57" t="s">
        <v>37</v>
      </c>
      <c r="D2" s="58" t="s">
        <v>38</v>
      </c>
      <c r="E2" s="58" t="s">
        <v>39</v>
      </c>
      <c r="F2" s="58" t="s">
        <v>40</v>
      </c>
      <c r="G2" s="58" t="s">
        <v>41</v>
      </c>
      <c r="H2" s="58" t="s">
        <v>42</v>
      </c>
      <c r="I2" s="58" t="s">
        <v>43</v>
      </c>
      <c r="J2" s="58" t="s">
        <v>44</v>
      </c>
      <c r="K2" s="58" t="s">
        <v>45</v>
      </c>
      <c r="L2" s="59" t="s">
        <v>46</v>
      </c>
      <c r="M2" s="55" t="s">
        <v>47</v>
      </c>
    </row>
    <row r="3" spans="1:14" s="60" customFormat="1" ht="16.5" thickBot="1" x14ac:dyDescent="0.3">
      <c r="A3" s="55"/>
      <c r="B3" s="56" t="s">
        <v>51</v>
      </c>
      <c r="C3" s="68"/>
      <c r="D3" s="69"/>
      <c r="E3" s="69"/>
      <c r="F3" s="69"/>
      <c r="G3" s="69"/>
      <c r="H3" s="69"/>
      <c r="I3" s="69"/>
      <c r="J3" s="69"/>
      <c r="K3" s="69"/>
      <c r="L3" s="70"/>
      <c r="M3" s="55"/>
    </row>
    <row r="4" spans="1:14" s="60" customFormat="1" ht="15.75" thickBot="1" x14ac:dyDescent="0.3">
      <c r="A4" s="61"/>
      <c r="B4" s="62" t="s">
        <v>48</v>
      </c>
      <c r="C4" s="63"/>
      <c r="D4" s="64"/>
      <c r="E4" s="64"/>
      <c r="F4" s="64"/>
      <c r="G4" s="64"/>
      <c r="H4" s="64"/>
      <c r="I4" s="64"/>
      <c r="J4" s="64"/>
      <c r="K4" s="64"/>
      <c r="L4" s="65"/>
      <c r="M4" s="66"/>
    </row>
    <row r="5" spans="1:14" ht="15" x14ac:dyDescent="0.25">
      <c r="A5" s="5" t="s">
        <v>1</v>
      </c>
      <c r="B5" s="6" t="s">
        <v>21</v>
      </c>
      <c r="C5" s="73"/>
      <c r="D5" s="13"/>
      <c r="E5" s="13"/>
      <c r="F5" s="13"/>
      <c r="G5" s="13"/>
      <c r="H5" s="13"/>
      <c r="I5" s="13"/>
      <c r="J5" s="13"/>
      <c r="K5" s="13"/>
      <c r="L5" s="14"/>
      <c r="M5" s="7">
        <f>((C5*$C$3)+(D5*$D$3)+(E5*$E$3)+(F5*$F$3)+(G5*$G$3)+(H5*$H$3)+(I5*$I$3)+(J5*$J$3)+(K5*$K$3)+(L5*$L$3))</f>
        <v>0</v>
      </c>
      <c r="N5" s="67"/>
    </row>
    <row r="6" spans="1:14" ht="15" x14ac:dyDescent="0.25">
      <c r="A6" s="8" t="s">
        <v>2</v>
      </c>
      <c r="B6" s="9" t="s">
        <v>21</v>
      </c>
      <c r="C6" s="74"/>
      <c r="D6" s="15"/>
      <c r="E6" s="15"/>
      <c r="F6" s="15"/>
      <c r="G6" s="15"/>
      <c r="H6" s="15"/>
      <c r="I6" s="15"/>
      <c r="J6" s="15"/>
      <c r="K6" s="15"/>
      <c r="L6" s="16"/>
      <c r="M6" s="7">
        <f t="shared" ref="M6:M19" si="0">((C6*$C$3)+(D6*$D$3)+(E6*$E$3)+(F6*$F$3)+(G6*$G$3)+(H6*$H$3)+(I6*$I$3)+(J6*$J$3)+(K6*$K$3)+(L6*$L$3))</f>
        <v>0</v>
      </c>
      <c r="N6" s="67"/>
    </row>
    <row r="7" spans="1:14" ht="15" x14ac:dyDescent="0.25">
      <c r="A7" s="8" t="s">
        <v>3</v>
      </c>
      <c r="B7" s="9" t="s">
        <v>21</v>
      </c>
      <c r="C7" s="74"/>
      <c r="D7" s="15"/>
      <c r="E7" s="15"/>
      <c r="F7" s="15"/>
      <c r="G7" s="15"/>
      <c r="H7" s="15"/>
      <c r="I7" s="15"/>
      <c r="J7" s="15"/>
      <c r="K7" s="15"/>
      <c r="L7" s="16"/>
      <c r="M7" s="7">
        <f t="shared" si="0"/>
        <v>0</v>
      </c>
      <c r="N7" s="67"/>
    </row>
    <row r="8" spans="1:14" ht="15" x14ac:dyDescent="0.25">
      <c r="A8" s="8" t="s">
        <v>4</v>
      </c>
      <c r="B8" s="9" t="s">
        <v>22</v>
      </c>
      <c r="C8" s="71"/>
      <c r="D8" s="17"/>
      <c r="E8" s="17"/>
      <c r="F8" s="17"/>
      <c r="G8" s="17"/>
      <c r="H8" s="17"/>
      <c r="I8" s="17"/>
      <c r="J8" s="17"/>
      <c r="K8" s="17"/>
      <c r="L8" s="18"/>
      <c r="M8" s="7">
        <f t="shared" si="0"/>
        <v>0</v>
      </c>
      <c r="N8" s="67"/>
    </row>
    <row r="9" spans="1:14" ht="15" x14ac:dyDescent="0.25">
      <c r="A9" s="8" t="s">
        <v>5</v>
      </c>
      <c r="B9" s="9" t="s">
        <v>23</v>
      </c>
      <c r="C9" s="4"/>
      <c r="D9" s="3"/>
      <c r="E9" s="3"/>
      <c r="F9" s="3"/>
      <c r="G9" s="3"/>
      <c r="H9" s="3"/>
      <c r="I9" s="3"/>
      <c r="J9" s="3"/>
      <c r="K9" s="3"/>
      <c r="L9" s="19"/>
      <c r="M9" s="7">
        <f t="shared" si="0"/>
        <v>0</v>
      </c>
      <c r="N9" s="67"/>
    </row>
    <row r="10" spans="1:14" ht="15" x14ac:dyDescent="0.25">
      <c r="A10" s="8" t="s">
        <v>7</v>
      </c>
      <c r="B10" s="9" t="s">
        <v>24</v>
      </c>
      <c r="C10" s="4"/>
      <c r="D10" s="3"/>
      <c r="E10" s="3"/>
      <c r="F10" s="3"/>
      <c r="G10" s="3"/>
      <c r="H10" s="3"/>
      <c r="I10" s="3"/>
      <c r="J10" s="3"/>
      <c r="K10" s="3"/>
      <c r="L10" s="19"/>
      <c r="M10" s="7">
        <f t="shared" si="0"/>
        <v>0</v>
      </c>
      <c r="N10" s="67"/>
    </row>
    <row r="11" spans="1:14" ht="15" x14ac:dyDescent="0.25">
      <c r="A11" s="8" t="s">
        <v>6</v>
      </c>
      <c r="B11" s="9" t="s">
        <v>24</v>
      </c>
      <c r="C11" s="4"/>
      <c r="D11" s="3"/>
      <c r="E11" s="3"/>
      <c r="F11" s="3"/>
      <c r="G11" s="3"/>
      <c r="H11" s="3"/>
      <c r="I11" s="3"/>
      <c r="J11" s="3"/>
      <c r="K11" s="3"/>
      <c r="L11" s="19"/>
      <c r="M11" s="7">
        <f t="shared" si="0"/>
        <v>0</v>
      </c>
      <c r="N11" s="67"/>
    </row>
    <row r="12" spans="1:14" ht="15" x14ac:dyDescent="0.25">
      <c r="A12" s="8" t="s">
        <v>15</v>
      </c>
      <c r="B12" s="9" t="s">
        <v>24</v>
      </c>
      <c r="C12" s="4"/>
      <c r="D12" s="3"/>
      <c r="E12" s="3"/>
      <c r="F12" s="3"/>
      <c r="G12" s="3"/>
      <c r="H12" s="3"/>
      <c r="I12" s="3"/>
      <c r="J12" s="3"/>
      <c r="K12" s="3"/>
      <c r="L12" s="19"/>
      <c r="M12" s="7">
        <f t="shared" si="0"/>
        <v>0</v>
      </c>
      <c r="N12" s="67"/>
    </row>
    <row r="13" spans="1:14" ht="15" x14ac:dyDescent="0.25">
      <c r="A13" s="8" t="s">
        <v>8</v>
      </c>
      <c r="B13" s="9" t="s">
        <v>25</v>
      </c>
      <c r="C13" s="71"/>
      <c r="D13" s="17"/>
      <c r="E13" s="17"/>
      <c r="F13" s="17"/>
      <c r="G13" s="17"/>
      <c r="H13" s="17"/>
      <c r="I13" s="17"/>
      <c r="J13" s="17"/>
      <c r="K13" s="17"/>
      <c r="L13" s="18"/>
      <c r="M13" s="7">
        <f t="shared" si="0"/>
        <v>0</v>
      </c>
      <c r="N13" s="67"/>
    </row>
    <row r="14" spans="1:14" ht="15" x14ac:dyDescent="0.25">
      <c r="A14" s="8" t="s">
        <v>9</v>
      </c>
      <c r="B14" s="9" t="s">
        <v>25</v>
      </c>
      <c r="C14" s="71"/>
      <c r="D14" s="17"/>
      <c r="E14" s="17"/>
      <c r="F14" s="17"/>
      <c r="G14" s="17"/>
      <c r="H14" s="17"/>
      <c r="I14" s="17"/>
      <c r="J14" s="17"/>
      <c r="K14" s="17"/>
      <c r="L14" s="18"/>
      <c r="M14" s="7">
        <f t="shared" si="0"/>
        <v>0</v>
      </c>
      <c r="N14" s="67"/>
    </row>
    <row r="15" spans="1:14" ht="15" x14ac:dyDescent="0.25">
      <c r="A15" s="8" t="s">
        <v>10</v>
      </c>
      <c r="B15" s="9" t="s">
        <v>25</v>
      </c>
      <c r="C15" s="71"/>
      <c r="D15" s="17"/>
      <c r="E15" s="17"/>
      <c r="F15" s="17"/>
      <c r="G15" s="17"/>
      <c r="H15" s="17"/>
      <c r="I15" s="17"/>
      <c r="J15" s="17"/>
      <c r="K15" s="17"/>
      <c r="L15" s="18"/>
      <c r="M15" s="7">
        <f t="shared" si="0"/>
        <v>0</v>
      </c>
      <c r="N15" s="67"/>
    </row>
    <row r="16" spans="1:14" ht="15" x14ac:dyDescent="0.25">
      <c r="A16" s="8" t="s">
        <v>17</v>
      </c>
      <c r="B16" s="9"/>
      <c r="C16" s="71"/>
      <c r="D16" s="17"/>
      <c r="E16" s="17"/>
      <c r="F16" s="17"/>
      <c r="G16" s="17"/>
      <c r="H16" s="17"/>
      <c r="I16" s="17"/>
      <c r="J16" s="17"/>
      <c r="K16" s="17"/>
      <c r="L16" s="18"/>
      <c r="M16" s="7">
        <f t="shared" si="0"/>
        <v>0</v>
      </c>
      <c r="N16" s="67"/>
    </row>
    <row r="17" spans="1:14" ht="15" x14ac:dyDescent="0.25">
      <c r="A17" s="8" t="s">
        <v>18</v>
      </c>
      <c r="B17" s="9"/>
      <c r="C17" s="71"/>
      <c r="D17" s="17"/>
      <c r="E17" s="17"/>
      <c r="F17" s="17"/>
      <c r="G17" s="17"/>
      <c r="H17" s="17"/>
      <c r="I17" s="17"/>
      <c r="J17" s="17"/>
      <c r="K17" s="17"/>
      <c r="L17" s="18"/>
      <c r="M17" s="7">
        <f t="shared" si="0"/>
        <v>0</v>
      </c>
      <c r="N17" s="67"/>
    </row>
    <row r="18" spans="1:14" ht="15" x14ac:dyDescent="0.25">
      <c r="A18" s="8" t="s">
        <v>19</v>
      </c>
      <c r="B18" s="9"/>
      <c r="C18" s="71"/>
      <c r="D18" s="17"/>
      <c r="E18" s="17"/>
      <c r="F18" s="17"/>
      <c r="G18" s="17"/>
      <c r="H18" s="17"/>
      <c r="I18" s="17"/>
      <c r="J18" s="17"/>
      <c r="K18" s="17"/>
      <c r="L18" s="18"/>
      <c r="M18" s="7">
        <f t="shared" si="0"/>
        <v>0</v>
      </c>
      <c r="N18" s="67"/>
    </row>
    <row r="19" spans="1:14" ht="15.75" thickBot="1" x14ac:dyDescent="0.3">
      <c r="A19" s="10" t="s">
        <v>20</v>
      </c>
      <c r="B19" s="11"/>
      <c r="C19" s="72"/>
      <c r="D19" s="20"/>
      <c r="E19" s="20"/>
      <c r="F19" s="20"/>
      <c r="G19" s="20"/>
      <c r="H19" s="20"/>
      <c r="I19" s="20"/>
      <c r="J19" s="20"/>
      <c r="K19" s="20"/>
      <c r="L19" s="21"/>
      <c r="M19" s="7">
        <f t="shared" si="0"/>
        <v>0</v>
      </c>
      <c r="N19" s="67"/>
    </row>
    <row r="20" spans="1:14" x14ac:dyDescent="0.2"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 sheet="1" objects="1" scenarios="1" selectLockedCells="1"/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selection activeCell="I4" sqref="I4:I15"/>
    </sheetView>
  </sheetViews>
  <sheetFormatPr defaultColWidth="12.7109375" defaultRowHeight="14.25" x14ac:dyDescent="0.2"/>
  <cols>
    <col min="1" max="8" width="12.7109375" style="2"/>
    <col min="9" max="9" width="13.5703125" style="2" bestFit="1" customWidth="1"/>
    <col min="10" max="11" width="0" style="2" hidden="1" customWidth="1"/>
    <col min="12" max="14" width="12.7109375" style="2"/>
    <col min="15" max="15" width="15.85546875" style="2" bestFit="1" customWidth="1"/>
    <col min="16" max="16384" width="12.7109375" style="2"/>
  </cols>
  <sheetData>
    <row r="1" spans="1:15" ht="23.25" x14ac:dyDescent="0.35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22" customFormat="1" ht="15.75" customHeight="1" thickBot="1" x14ac:dyDescent="0.25">
      <c r="A2" s="79" t="s">
        <v>30</v>
      </c>
      <c r="B2" s="79"/>
      <c r="C2" s="79"/>
      <c r="D2" s="82" t="s">
        <v>33</v>
      </c>
      <c r="E2" s="82"/>
      <c r="F2" s="82"/>
      <c r="G2" s="79" t="s">
        <v>31</v>
      </c>
      <c r="H2" s="79"/>
      <c r="I2" s="79"/>
      <c r="N2" s="79" t="s">
        <v>32</v>
      </c>
      <c r="O2" s="79"/>
    </row>
    <row r="3" spans="1:15" ht="16.5" thickBot="1" x14ac:dyDescent="0.3">
      <c r="A3" s="23" t="s">
        <v>13</v>
      </c>
      <c r="B3" s="24" t="s">
        <v>16</v>
      </c>
      <c r="C3" s="25" t="s">
        <v>35</v>
      </c>
      <c r="D3" s="26"/>
      <c r="E3" s="30" t="s">
        <v>27</v>
      </c>
      <c r="F3" s="26"/>
      <c r="G3" s="23" t="s">
        <v>13</v>
      </c>
      <c r="H3" s="24" t="s">
        <v>16</v>
      </c>
      <c r="I3" s="25" t="s">
        <v>14</v>
      </c>
      <c r="J3" s="27" t="s">
        <v>12</v>
      </c>
      <c r="K3" s="28" t="s">
        <v>29</v>
      </c>
      <c r="L3" s="29"/>
      <c r="M3" s="29"/>
      <c r="N3" s="30" t="s">
        <v>13</v>
      </c>
      <c r="O3" s="30" t="s">
        <v>28</v>
      </c>
    </row>
    <row r="4" spans="1:15" ht="15.75" thickBot="1" x14ac:dyDescent="0.3">
      <c r="A4" s="31" t="s">
        <v>1</v>
      </c>
      <c r="B4" s="32" t="s">
        <v>21</v>
      </c>
      <c r="C4" s="48">
        <f>'Average Bull Value Calculator'!M5</f>
        <v>0</v>
      </c>
      <c r="E4" s="49" t="s">
        <v>0</v>
      </c>
      <c r="G4" s="31" t="s">
        <v>1</v>
      </c>
      <c r="H4" s="32" t="s">
        <v>21</v>
      </c>
      <c r="I4" s="33"/>
      <c r="J4" s="34" t="str">
        <f>IF($E$4="NM","4.14",IF($E$4="CM","5.86",IF($E$4="GM","3.92",IF($E$4="FM","0"))))</f>
        <v>4.14</v>
      </c>
      <c r="K4" s="35">
        <f t="shared" ref="K4:K14" si="0">(C4-I4)/2</f>
        <v>0</v>
      </c>
      <c r="L4" s="36"/>
      <c r="M4" s="36"/>
      <c r="N4" s="31" t="s">
        <v>1</v>
      </c>
      <c r="O4" s="51">
        <f>J4*K4</f>
        <v>0</v>
      </c>
    </row>
    <row r="5" spans="1:15" ht="15" x14ac:dyDescent="0.25">
      <c r="A5" s="37" t="s">
        <v>2</v>
      </c>
      <c r="B5" s="38" t="s">
        <v>21</v>
      </c>
      <c r="C5" s="48">
        <f>'Average Bull Value Calculator'!M6</f>
        <v>0</v>
      </c>
      <c r="D5" s="83" t="s">
        <v>34</v>
      </c>
      <c r="E5" s="84"/>
      <c r="F5" s="85"/>
      <c r="G5" s="37" t="s">
        <v>2</v>
      </c>
      <c r="H5" s="38" t="s">
        <v>21</v>
      </c>
      <c r="I5" s="39"/>
      <c r="J5" s="34" t="str">
        <f>IF($E$4="NM","3.22",IF($E$4="CM","3.22",IF($E$4="GM","3.05",IF($E$4="FM","3.22"))))</f>
        <v>3.22</v>
      </c>
      <c r="K5" s="35">
        <f t="shared" si="0"/>
        <v>0</v>
      </c>
      <c r="L5" s="36"/>
      <c r="M5" s="36"/>
      <c r="N5" s="37" t="s">
        <v>2</v>
      </c>
      <c r="O5" s="52">
        <f t="shared" ref="O5:O15" si="1">J5*K5</f>
        <v>0</v>
      </c>
    </row>
    <row r="6" spans="1:15" ht="15" x14ac:dyDescent="0.25">
      <c r="A6" s="37" t="s">
        <v>3</v>
      </c>
      <c r="B6" s="38" t="s">
        <v>21</v>
      </c>
      <c r="C6" s="48">
        <f>'Average Bull Value Calculator'!M7</f>
        <v>0</v>
      </c>
      <c r="E6" s="40"/>
      <c r="G6" s="37" t="s">
        <v>3</v>
      </c>
      <c r="H6" s="38" t="s">
        <v>21</v>
      </c>
      <c r="I6" s="39"/>
      <c r="J6" s="34" t="str">
        <f>IF($E$4="NM","-0.006",IF($E$4="CM","-0.058",IF($E$4="GM","-0.006",IF($E$4="FM","0.118"))))</f>
        <v>-0.006</v>
      </c>
      <c r="K6" s="35">
        <f t="shared" si="0"/>
        <v>0</v>
      </c>
      <c r="L6" s="36"/>
      <c r="M6" s="36"/>
      <c r="N6" s="37" t="s">
        <v>3</v>
      </c>
      <c r="O6" s="52">
        <f t="shared" si="1"/>
        <v>0</v>
      </c>
    </row>
    <row r="7" spans="1:15" ht="15" x14ac:dyDescent="0.25">
      <c r="A7" s="37" t="s">
        <v>4</v>
      </c>
      <c r="B7" s="38" t="s">
        <v>22</v>
      </c>
      <c r="C7" s="48">
        <f>'Average Bull Value Calculator'!M8</f>
        <v>0</v>
      </c>
      <c r="G7" s="37" t="s">
        <v>4</v>
      </c>
      <c r="H7" s="38" t="s">
        <v>22</v>
      </c>
      <c r="I7" s="39"/>
      <c r="J7" s="34" t="str">
        <f>IF($E$4="NM","29",IF($E$4="CM","29",IF($E$4="GM","19",IF($E$4="FM","29"))))</f>
        <v>29</v>
      </c>
      <c r="K7" s="35">
        <f t="shared" si="0"/>
        <v>0</v>
      </c>
      <c r="L7" s="36"/>
      <c r="M7" s="36"/>
      <c r="N7" s="37" t="s">
        <v>4</v>
      </c>
      <c r="O7" s="52">
        <f t="shared" si="1"/>
        <v>0</v>
      </c>
    </row>
    <row r="8" spans="1:15" ht="15" x14ac:dyDescent="0.25">
      <c r="A8" s="37" t="s">
        <v>5</v>
      </c>
      <c r="B8" s="38" t="s">
        <v>23</v>
      </c>
      <c r="C8" s="48">
        <f>'Average Bull Value Calculator'!M9</f>
        <v>0</v>
      </c>
      <c r="G8" s="37" t="s">
        <v>5</v>
      </c>
      <c r="H8" s="38" t="s">
        <v>23</v>
      </c>
      <c r="I8" s="39"/>
      <c r="J8" s="34" t="str">
        <f>IF($E$4="NM","-122",IF($E$4="CM","152",IF($E$4="GM","-111",IF($E$4="FM","-56"))))</f>
        <v>-122</v>
      </c>
      <c r="K8" s="35">
        <f t="shared" si="0"/>
        <v>0</v>
      </c>
      <c r="L8" s="36"/>
      <c r="M8" s="36"/>
      <c r="N8" s="37" t="s">
        <v>5</v>
      </c>
      <c r="O8" s="52">
        <f t="shared" si="1"/>
        <v>0</v>
      </c>
    </row>
    <row r="9" spans="1:15" ht="15" x14ac:dyDescent="0.25">
      <c r="A9" s="37" t="s">
        <v>7</v>
      </c>
      <c r="B9" s="38" t="s">
        <v>24</v>
      </c>
      <c r="C9" s="48">
        <f>'Average Bull Value Calculator'!M10</f>
        <v>0</v>
      </c>
      <c r="G9" s="37" t="s">
        <v>7</v>
      </c>
      <c r="H9" s="38" t="s">
        <v>24</v>
      </c>
      <c r="I9" s="39"/>
      <c r="J9" s="34" t="str">
        <f>IF($E$4="NM","31",IF($E$4="CM","31",IF($E$4="GM","34",IF($E$4="FM","31"))))</f>
        <v>31</v>
      </c>
      <c r="K9" s="35">
        <f t="shared" si="0"/>
        <v>0</v>
      </c>
      <c r="L9" s="36"/>
      <c r="M9" s="36"/>
      <c r="N9" s="37" t="s">
        <v>7</v>
      </c>
      <c r="O9" s="52">
        <f t="shared" si="1"/>
        <v>0</v>
      </c>
    </row>
    <row r="10" spans="1:15" ht="15" x14ac:dyDescent="0.25">
      <c r="A10" s="37" t="s">
        <v>6</v>
      </c>
      <c r="B10" s="38" t="s">
        <v>24</v>
      </c>
      <c r="C10" s="48">
        <f>'Average Bull Value Calculator'!M11</f>
        <v>0</v>
      </c>
      <c r="G10" s="37" t="s">
        <v>6</v>
      </c>
      <c r="H10" s="38" t="s">
        <v>24</v>
      </c>
      <c r="I10" s="39"/>
      <c r="J10" s="34" t="str">
        <f>IF($E$4="NM","10",IF($E$4="CM","10",IF($E$4="GM","11",IF($E$4="FM","10"))))</f>
        <v>10</v>
      </c>
      <c r="K10" s="35">
        <f t="shared" si="0"/>
        <v>0</v>
      </c>
      <c r="L10" s="36"/>
      <c r="M10" s="36"/>
      <c r="N10" s="37" t="s">
        <v>6</v>
      </c>
      <c r="O10" s="52">
        <f t="shared" si="1"/>
        <v>0</v>
      </c>
    </row>
    <row r="11" spans="1:15" ht="15" x14ac:dyDescent="0.25">
      <c r="A11" s="37" t="s">
        <v>15</v>
      </c>
      <c r="B11" s="38" t="s">
        <v>24</v>
      </c>
      <c r="C11" s="48">
        <f>'Average Bull Value Calculator'!M12</f>
        <v>0</v>
      </c>
      <c r="G11" s="37" t="s">
        <v>15</v>
      </c>
      <c r="H11" s="38" t="s">
        <v>24</v>
      </c>
      <c r="I11" s="39"/>
      <c r="J11" s="34" t="str">
        <f>IF($E$4="NM","-16",IF($E$4="CM","-16",IF($E$4="GM","-17",IF($E$4="FM","-16"))))</f>
        <v>-16</v>
      </c>
      <c r="K11" s="35">
        <f t="shared" si="0"/>
        <v>0</v>
      </c>
      <c r="L11" s="36"/>
      <c r="M11" s="36"/>
      <c r="N11" s="37" t="s">
        <v>15</v>
      </c>
      <c r="O11" s="52">
        <f t="shared" si="1"/>
        <v>0</v>
      </c>
    </row>
    <row r="12" spans="1:15" ht="15" x14ac:dyDescent="0.25">
      <c r="A12" s="37" t="s">
        <v>8</v>
      </c>
      <c r="B12" s="38" t="s">
        <v>25</v>
      </c>
      <c r="C12" s="48">
        <f>'Average Bull Value Calculator'!M13</f>
        <v>0</v>
      </c>
      <c r="G12" s="37" t="s">
        <v>8</v>
      </c>
      <c r="H12" s="38" t="s">
        <v>25</v>
      </c>
      <c r="I12" s="39"/>
      <c r="J12" s="34" t="str">
        <f>IF($E$4="NM","11",IF($E$4="CM","11",IF($E$4="GM","32",IF($E$4="FM","11"))))</f>
        <v>11</v>
      </c>
      <c r="K12" s="35">
        <f t="shared" si="0"/>
        <v>0</v>
      </c>
      <c r="L12" s="36"/>
      <c r="M12" s="36"/>
      <c r="N12" s="37" t="s">
        <v>8</v>
      </c>
      <c r="O12" s="52">
        <f t="shared" si="1"/>
        <v>0</v>
      </c>
    </row>
    <row r="13" spans="1:15" ht="15" x14ac:dyDescent="0.25">
      <c r="A13" s="37" t="s">
        <v>9</v>
      </c>
      <c r="B13" s="38" t="s">
        <v>25</v>
      </c>
      <c r="C13" s="48">
        <f>'Average Bull Value Calculator'!M14</f>
        <v>0</v>
      </c>
      <c r="G13" s="37" t="s">
        <v>9</v>
      </c>
      <c r="H13" s="38" t="s">
        <v>25</v>
      </c>
      <c r="I13" s="39"/>
      <c r="J13" s="34" t="str">
        <f>IF($E$4="NM","2.3",IF($E$4="CM","2.3",IF($E$4="GM","4.2",IF($E$4="FM","2.3"))))</f>
        <v>2.3</v>
      </c>
      <c r="K13" s="35">
        <f t="shared" si="0"/>
        <v>0</v>
      </c>
      <c r="L13" s="36"/>
      <c r="M13" s="36"/>
      <c r="N13" s="37" t="s">
        <v>9</v>
      </c>
      <c r="O13" s="52">
        <f t="shared" si="1"/>
        <v>0</v>
      </c>
    </row>
    <row r="14" spans="1:15" ht="15" x14ac:dyDescent="0.25">
      <c r="A14" s="37" t="s">
        <v>10</v>
      </c>
      <c r="B14" s="38" t="s">
        <v>25</v>
      </c>
      <c r="C14" s="48">
        <f>'Average Bull Value Calculator'!M15</f>
        <v>0</v>
      </c>
      <c r="G14" s="37" t="s">
        <v>10</v>
      </c>
      <c r="H14" s="38" t="s">
        <v>25</v>
      </c>
      <c r="I14" s="39"/>
      <c r="J14" s="34" t="str">
        <f>IF($E$4="NM","2.2",IF($E$4="CM","2.2",IF($E$4="GM","6.5",IF($E$4="FM","2.2"))))</f>
        <v>2.2</v>
      </c>
      <c r="K14" s="35">
        <f t="shared" si="0"/>
        <v>0</v>
      </c>
      <c r="L14" s="36"/>
      <c r="M14" s="36"/>
      <c r="N14" s="37" t="s">
        <v>10</v>
      </c>
      <c r="O14" s="52">
        <f t="shared" si="1"/>
        <v>0</v>
      </c>
    </row>
    <row r="15" spans="1:15" ht="15.75" thickBot="1" x14ac:dyDescent="0.3">
      <c r="A15" s="37" t="s">
        <v>17</v>
      </c>
      <c r="B15" s="38"/>
      <c r="C15" s="48">
        <f>'Average Bull Value Calculator'!M16</f>
        <v>0</v>
      </c>
      <c r="G15" s="41" t="s">
        <v>11</v>
      </c>
      <c r="H15" s="42" t="s">
        <v>26</v>
      </c>
      <c r="I15" s="43"/>
      <c r="J15" s="44" t="str">
        <f>IF($E$4="NM","1",IF($E$4="CM","1",IF($E$4="GM","1",IF($E$4="FM","1"))))</f>
        <v>1</v>
      </c>
      <c r="K15" s="45">
        <f>(C19-I15)/2</f>
        <v>76</v>
      </c>
      <c r="L15" s="36"/>
      <c r="M15" s="36"/>
      <c r="N15" s="54" t="s">
        <v>11</v>
      </c>
      <c r="O15" s="53">
        <f t="shared" si="1"/>
        <v>76</v>
      </c>
    </row>
    <row r="16" spans="1:15" ht="15.75" thickBot="1" x14ac:dyDescent="0.3">
      <c r="A16" s="37" t="s">
        <v>18</v>
      </c>
      <c r="B16" s="38"/>
      <c r="C16" s="48">
        <f>'Average Bull Value Calculator'!M17</f>
        <v>0</v>
      </c>
      <c r="M16" s="80" t="s">
        <v>50</v>
      </c>
      <c r="N16" s="81"/>
      <c r="O16" s="50">
        <f>SUM(O4:O15)</f>
        <v>76</v>
      </c>
    </row>
    <row r="17" spans="1:6" ht="15" x14ac:dyDescent="0.25">
      <c r="A17" s="37" t="s">
        <v>19</v>
      </c>
      <c r="B17" s="38"/>
      <c r="C17" s="48">
        <f>'Average Bull Value Calculator'!M18</f>
        <v>0</v>
      </c>
    </row>
    <row r="18" spans="1:6" ht="15.75" thickBot="1" x14ac:dyDescent="0.3">
      <c r="A18" s="37" t="s">
        <v>20</v>
      </c>
      <c r="B18" s="38"/>
      <c r="C18" s="48">
        <f>'Average Bull Value Calculator'!M19</f>
        <v>0</v>
      </c>
      <c r="F18" s="2" t="s">
        <v>52</v>
      </c>
    </row>
    <row r="19" spans="1:6" ht="15.75" thickBot="1" x14ac:dyDescent="0.3">
      <c r="A19" s="41" t="s">
        <v>11</v>
      </c>
      <c r="B19" s="46" t="s">
        <v>26</v>
      </c>
      <c r="C19" s="47">
        <f>(-4*(C15-8))-(3*(C16-8))-(4*(C17-8))-(8*(C18-8))</f>
        <v>152</v>
      </c>
      <c r="F19" s="2" t="s">
        <v>53</v>
      </c>
    </row>
    <row r="20" spans="1:6" x14ac:dyDescent="0.2">
      <c r="F20" s="2" t="s">
        <v>54</v>
      </c>
    </row>
    <row r="21" spans="1:6" x14ac:dyDescent="0.2">
      <c r="F21" s="2" t="s">
        <v>55</v>
      </c>
    </row>
    <row r="22" spans="1:6" x14ac:dyDescent="0.2">
      <c r="F22" s="2" t="s">
        <v>56</v>
      </c>
    </row>
    <row r="23" spans="1:6" x14ac:dyDescent="0.2">
      <c r="F23" s="2" t="s">
        <v>57</v>
      </c>
    </row>
  </sheetData>
  <sheetProtection sheet="1" objects="1" scenarios="1" selectLockedCells="1"/>
  <mergeCells count="7">
    <mergeCell ref="A1:O1"/>
    <mergeCell ref="N2:O2"/>
    <mergeCell ref="M16:N16"/>
    <mergeCell ref="D2:F2"/>
    <mergeCell ref="A2:C2"/>
    <mergeCell ref="G2:I2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Average Bull Value Calculator</vt:lpstr>
      <vt:lpstr>Economics of Bull Selection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Harrison</dc:creator>
  <cp:lastModifiedBy>Andy Harrison</cp:lastModifiedBy>
  <dcterms:created xsi:type="dcterms:W3CDTF">2015-05-09T19:09:01Z</dcterms:created>
  <dcterms:modified xsi:type="dcterms:W3CDTF">2015-05-12T19:15:45Z</dcterms:modified>
</cp:coreProperties>
</file>