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741" activeTab="0"/>
  </bookViews>
  <sheets>
    <sheet name="welcome and overview" sheetId="1" r:id="rId1"/>
    <sheet name="sap price table" sheetId="2" r:id="rId2"/>
    <sheet name="sap price table advanced" sheetId="3" r:id="rId3"/>
    <sheet name="hourly wage calculator simple" sheetId="4" r:id="rId4"/>
    <sheet name="hourly wage calculator advanced" sheetId="5" r:id="rId5"/>
    <sheet name="blank worksheet" sheetId="6" r:id="rId6"/>
    <sheet name="internal sap value calculator" sheetId="7" r:id="rId7"/>
  </sheets>
  <definedNames/>
  <calcPr fullCalcOnLoad="1"/>
</workbook>
</file>

<file path=xl/sharedStrings.xml><?xml version="1.0" encoding="utf-8"?>
<sst xmlns="http://schemas.openxmlformats.org/spreadsheetml/2006/main" count="311" uniqueCount="231">
  <si>
    <t>Date</t>
  </si>
  <si>
    <t>Sap Sugar Content</t>
  </si>
  <si>
    <t>$/lb</t>
  </si>
  <si>
    <t>Gallons of sap</t>
  </si>
  <si>
    <t>needed to produce</t>
  </si>
  <si>
    <t xml:space="preserve"> a gallon of syrup</t>
  </si>
  <si>
    <t>from the sap</t>
  </si>
  <si>
    <t>syrup produced</t>
  </si>
  <si>
    <t xml:space="preserve">Total price  </t>
  </si>
  <si>
    <t xml:space="preserve">of the </t>
  </si>
  <si>
    <t>delivered sap</t>
  </si>
  <si>
    <t xml:space="preserve">Price per gallon   </t>
  </si>
  <si>
    <t>of the</t>
  </si>
  <si>
    <t>Sugar</t>
  </si>
  <si>
    <t>Content</t>
  </si>
  <si>
    <t xml:space="preserve">   Sap   </t>
  </si>
  <si>
    <t xml:space="preserve">Gallons </t>
  </si>
  <si>
    <t>of sap</t>
  </si>
  <si>
    <t>delivered</t>
  </si>
  <si>
    <t>Percentage of Bulk Syrup Price Provided to Sap Seller</t>
  </si>
  <si>
    <t>of syrup</t>
  </si>
  <si>
    <t>Commercial</t>
  </si>
  <si>
    <t>Bulk Syrup Prices</t>
  </si>
  <si>
    <t>Bulk price</t>
  </si>
  <si>
    <t>gallons/hour</t>
  </si>
  <si>
    <t>$/gallon</t>
  </si>
  <si>
    <t>$/hour</t>
  </si>
  <si>
    <t xml:space="preserve">1: The user must enter in values for each of the columns highlighted in yellow. </t>
  </si>
  <si>
    <t>Hourly Wage Calculator for Processing Sap</t>
  </si>
  <si>
    <t xml:space="preserve">Sugarmakers can use this spreadsheet to keep track of sap deliveries and payments throughout the course of the sugaring season. </t>
  </si>
  <si>
    <t>* Enter in expected prices for all of the grades of syrup below.</t>
  </si>
  <si>
    <t xml:space="preserve">Total gallons of  </t>
  </si>
  <si>
    <t>Gallons of</t>
  </si>
  <si>
    <t>syrup provided</t>
  </si>
  <si>
    <t>to the sap seller</t>
  </si>
  <si>
    <t xml:space="preserve">Users should either follow the results for columns G or I based on the agreement between the sap seller and buyer. </t>
  </si>
  <si>
    <t>The following table presents suggested prices per gallon of sap for a maple produer to purchase sap from  someone else.</t>
  </si>
  <si>
    <t>The variables that affect sap prices in this table are sap sugar content, bulk syrup price, and the percentage of bulk syrup price provided to the sap seller.</t>
  </si>
  <si>
    <t>Bulk Syrup Price ($/lb)</t>
  </si>
  <si>
    <t>total gallons of syrup produced in a year</t>
  </si>
  <si>
    <t>full cords of wood used to produce that syrup</t>
  </si>
  <si>
    <t>the price that you could have sold a full cord of wood for on the open market ($/cord)</t>
  </si>
  <si>
    <t>total firewod value of all the wood that was used to produce the maple syrup you made during the season</t>
  </si>
  <si>
    <t>This is the amount of money a sugaring operation can expect to make per hour by purchasing and processing additional sap.</t>
  </si>
  <si>
    <t>gallons of oil used to produce that syrup</t>
  </si>
  <si>
    <t>price per gallon that you paid for fuel oil</t>
  </si>
  <si>
    <t>If you use wood that you cut yourself, you can determine the value of the wood and the fuel cost per gallon according to the following formula.</t>
  </si>
  <si>
    <t>total cost for all of the oil that was used to produce the maple syrup you made during the season</t>
  </si>
  <si>
    <t>fuel cost per gallon of syrup produced using wood</t>
  </si>
  <si>
    <t>fuel cost per gallon of syrup produced using oil</t>
  </si>
  <si>
    <t>If you use reverse osmosis, you can determine the electricity costs according to the following formula.</t>
  </si>
  <si>
    <t>kWh of electricity used to run the Reverse Osmosis  to produce that syrup</t>
  </si>
  <si>
    <t>price per kWh of electricity</t>
  </si>
  <si>
    <t>total cost for the electricity that was used to run the RO to produce the maple syrup you made during the season</t>
  </si>
  <si>
    <t>Gallons of syrup produced per hour</t>
  </si>
  <si>
    <r>
      <t>Percentage of additional syrup produced that is given to the sap seller</t>
    </r>
    <r>
      <rPr>
        <vertAlign val="superscript"/>
        <sz val="12"/>
        <rFont val="Times New Roman"/>
        <family val="1"/>
      </rPr>
      <t>2</t>
    </r>
  </si>
  <si>
    <r>
      <t>Storage cost for the additional syrup produced</t>
    </r>
    <r>
      <rPr>
        <vertAlign val="superscript"/>
        <sz val="12"/>
        <rFont val="Times New Roman"/>
        <family val="1"/>
      </rPr>
      <t>3</t>
    </r>
  </si>
  <si>
    <t>3: If a producer has to purchase additional barrels to store the syrup that is produced from buying sap, then the cost of the barrels should be factored in during the first year.</t>
  </si>
  <si>
    <t>Bulk price of maple syrup produced</t>
  </si>
  <si>
    <t>$/gallon of syrup produced</t>
  </si>
  <si>
    <t>total gallons of sap that can be processed through 1 set of filters</t>
  </si>
  <si>
    <t>cost of a set of filters</t>
  </si>
  <si>
    <t>sugar content of raw sap</t>
  </si>
  <si>
    <t>sap filtering cost per gallon of syrup produced</t>
  </si>
  <si>
    <t>total gallons of syrup that can be processed through 1 set of filters</t>
  </si>
  <si>
    <t>oz of DE used per set of filters</t>
  </si>
  <si>
    <t>evaporator cost per gallon of syrup produced</t>
  </si>
  <si>
    <t>RO cost per gallon of syrup produced</t>
  </si>
  <si>
    <t>4: Use the following formula to determine the costs of filtering sap before it is processed into syrup.</t>
  </si>
  <si>
    <t>5: Use the following formula to determine the costs of filtering syrup.</t>
  </si>
  <si>
    <t>6: Use the following formula to determine the depreciation cost on using the evaporator</t>
  </si>
  <si>
    <t>7: Use the following formula to determine the depreciation cost on using the reverse osmosis</t>
  </si>
  <si>
    <t>electricity cost per gallon of syrup produced using Reverse Osmosis</t>
  </si>
  <si>
    <t>price per oz for diatomaceous earth (DE)</t>
  </si>
  <si>
    <r>
      <t>variable costs for filtering sap</t>
    </r>
    <r>
      <rPr>
        <vertAlign val="superscript"/>
        <sz val="12"/>
        <rFont val="Times New Roman"/>
        <family val="1"/>
      </rPr>
      <t>4</t>
    </r>
  </si>
  <si>
    <r>
      <t>variable costs for filtering syrup</t>
    </r>
    <r>
      <rPr>
        <vertAlign val="superscript"/>
        <sz val="12"/>
        <rFont val="Times New Roman"/>
        <family val="1"/>
      </rPr>
      <t>5</t>
    </r>
  </si>
  <si>
    <r>
      <t>depreciation on evaporator</t>
    </r>
    <r>
      <rPr>
        <vertAlign val="superscript"/>
        <sz val="12"/>
        <rFont val="Times New Roman"/>
        <family val="1"/>
      </rPr>
      <t>6</t>
    </r>
  </si>
  <si>
    <r>
      <t>depreciation on reverse osmosis</t>
    </r>
    <r>
      <rPr>
        <vertAlign val="superscript"/>
        <sz val="12"/>
        <rFont val="Times New Roman"/>
        <family val="1"/>
      </rPr>
      <t>7</t>
    </r>
  </si>
  <si>
    <r>
      <t>Hourly wage for producing syrup from purchased sap</t>
    </r>
    <r>
      <rPr>
        <b/>
        <vertAlign val="superscript"/>
        <sz val="12"/>
        <rFont val="Times New Roman"/>
        <family val="1"/>
      </rPr>
      <t>8</t>
    </r>
  </si>
  <si>
    <r>
      <t>Total fuel/electricity cost per gallon of syrup produced</t>
    </r>
    <r>
      <rPr>
        <vertAlign val="superscript"/>
        <sz val="12"/>
        <rFont val="Times New Roman"/>
        <family val="1"/>
      </rPr>
      <t>1</t>
    </r>
  </si>
  <si>
    <t>cost of a set of filter papers</t>
  </si>
  <si>
    <t>syrup filtering cost per gallon of syrup produced</t>
  </si>
  <si>
    <t>total gallons of syrup produced with the evaporator before it needs replacement</t>
  </si>
  <si>
    <t>trade in value for evaporator once you need to replace it</t>
  </si>
  <si>
    <t>initial purchase price of evaporator</t>
  </si>
  <si>
    <t>trade in value for reverse osmosis unit once you need to replace it</t>
  </si>
  <si>
    <t>total gallons of syrup produced over the useful lifetime of the RO</t>
  </si>
  <si>
    <t xml:space="preserve">initial purchase price of reverse osmosis </t>
  </si>
  <si>
    <t>cost of replacement membranes during the life of the RO</t>
  </si>
  <si>
    <t>at base level sugar content</t>
  </si>
  <si>
    <t>base level sugar content (ranges between 1 and 4 at .1 intervals)</t>
  </si>
  <si>
    <t>change in distribution based on change in brix</t>
  </si>
  <si>
    <t>(enter 10 to change distribution by 1% for every .1 change in brix)</t>
  </si>
  <si>
    <t>(enter 20 to change distribution by .5% for every .1 change in brix)</t>
  </si>
  <si>
    <t>(enter 1,000 to have no change in distribution)</t>
  </si>
  <si>
    <t>Percent Distribution Caclulator using Cornell Calculator</t>
  </si>
  <si>
    <t xml:space="preserve"> For the columns that have superscripts at the end of the title, scroll down to determine the values for each of these items. </t>
  </si>
  <si>
    <t xml:space="preserve">Simply enter in the values for the cells highlighted in yellow and the spreadsheet will calculate the values in green for you. </t>
  </si>
  <si>
    <t>Internal Sap Value Calculator</t>
  </si>
  <si>
    <t xml:space="preserve">This calculator displays the value of an additional gallon of sap that you are able to collect from your maple trees. </t>
  </si>
  <si>
    <t xml:space="preserve">For the columns that have superscripts at the end of the title, scroll down to determine the values for each of these items. </t>
  </si>
  <si>
    <t>sugar content of sap</t>
  </si>
  <si>
    <r>
      <t>Bulk price of maple syrup produced</t>
    </r>
    <r>
      <rPr>
        <vertAlign val="superscript"/>
        <sz val="12"/>
        <rFont val="Times New Roman"/>
        <family val="1"/>
      </rPr>
      <t>2</t>
    </r>
  </si>
  <si>
    <r>
      <t>Variable costs for filtering sap</t>
    </r>
    <r>
      <rPr>
        <vertAlign val="superscript"/>
        <sz val="12"/>
        <rFont val="Times New Roman"/>
        <family val="1"/>
      </rPr>
      <t>4</t>
    </r>
  </si>
  <si>
    <r>
      <t>Variable costs for filtering syrup</t>
    </r>
    <r>
      <rPr>
        <vertAlign val="superscript"/>
        <sz val="12"/>
        <rFont val="Times New Roman"/>
        <family val="1"/>
      </rPr>
      <t>5</t>
    </r>
  </si>
  <si>
    <r>
      <t>Depreciation on evaporator</t>
    </r>
    <r>
      <rPr>
        <vertAlign val="superscript"/>
        <sz val="12"/>
        <rFont val="Times New Roman"/>
        <family val="1"/>
      </rPr>
      <t>6</t>
    </r>
  </si>
  <si>
    <r>
      <t>Depreciation on reverse osmosis</t>
    </r>
    <r>
      <rPr>
        <vertAlign val="superscript"/>
        <sz val="12"/>
        <rFont val="Times New Roman"/>
        <family val="1"/>
      </rPr>
      <t>7</t>
    </r>
  </si>
  <si>
    <r>
      <t>sap transportation costs</t>
    </r>
    <r>
      <rPr>
        <vertAlign val="superscript"/>
        <sz val="12"/>
        <rFont val="Times New Roman"/>
        <family val="1"/>
      </rPr>
      <t>8</t>
    </r>
  </si>
  <si>
    <t>$/gallon of sap produced</t>
  </si>
  <si>
    <r>
      <t>labor costs for sap processing</t>
    </r>
    <r>
      <rPr>
        <vertAlign val="superscript"/>
        <sz val="12"/>
        <rFont val="Times New Roman"/>
        <family val="1"/>
      </rPr>
      <t>9</t>
    </r>
  </si>
  <si>
    <t>Internal value of sap</t>
  </si>
  <si>
    <t>per gallon of sap produced</t>
  </si>
  <si>
    <t>1: The fuel cost will vary based on whether you use wood or oil and whether you use reverse osmosis.  Only enter in values for the cells highlighted in yellow.</t>
  </si>
  <si>
    <t>total firewood value of all the wood that was used to produce the maple syrup you made during the season</t>
  </si>
  <si>
    <t xml:space="preserve">If you have an oil-fired evaporator, you can determine the fuel cost per gallon according to the following formula. </t>
  </si>
  <si>
    <t>kWh of electricity used to run the reverse osmosis  to produce that syrup</t>
  </si>
  <si>
    <t>electricity cost per gallon of syrup produced using reverse osmosis</t>
  </si>
  <si>
    <t>2: Enter in the value of the type of syrup you are producing with the sap collected.</t>
  </si>
  <si>
    <t>trade-in value for evaporator once you need to replace it</t>
  </si>
  <si>
    <t xml:space="preserve">8: Use the following formula to determine the cost of hauling a gallon of sap. </t>
  </si>
  <si>
    <t xml:space="preserve">If the sap flows directly to your sugarhouse, put in 0. </t>
  </si>
  <si>
    <t>Distance sap needs to be hauled (miles)</t>
  </si>
  <si>
    <t>MPG of Sap Truck</t>
  </si>
  <si>
    <t>Average driving speed of vehicle (mph)</t>
  </si>
  <si>
    <t>Price of fuel ($/gallon)</t>
  </si>
  <si>
    <t xml:space="preserve">Wage for sap hauler ($/hr) </t>
  </si>
  <si>
    <t>Total sap production in load(gallons)</t>
  </si>
  <si>
    <t>Sap transfer rate (gpm)</t>
  </si>
  <si>
    <t>cost of hauling a gallon of sap</t>
  </si>
  <si>
    <t>9: Use the following formula to determine the labor cost of processing sap.</t>
  </si>
  <si>
    <t>gallons of sap processed per hour</t>
  </si>
  <si>
    <t>labor rate for sugarhouse workers</t>
  </si>
  <si>
    <t>number of workers needed to process sap</t>
  </si>
  <si>
    <t>labor cost per gallon of sap processed</t>
  </si>
  <si>
    <t xml:space="preserve">Note that if the value of sap that you produce yourself is higher than the price you have to pay for sap that someone else collects, then it makes economic sense to purchase sap. </t>
  </si>
  <si>
    <t>Golden</t>
  </si>
  <si>
    <t>Amber</t>
  </si>
  <si>
    <t xml:space="preserve">Grade </t>
  </si>
  <si>
    <t xml:space="preserve">of </t>
  </si>
  <si>
    <t>Dark</t>
  </si>
  <si>
    <t>Very Dark</t>
  </si>
  <si>
    <t>Users are responsible for entering in values for the cells highlighted in yellow. Once each row has values entered in each cell for colums B-E, the spreadsheet will calculate the values in columns E-J.</t>
  </si>
  <si>
    <t>Golden with a Delicate Taste</t>
  </si>
  <si>
    <t>Amber with a Rich Taste</t>
  </si>
  <si>
    <t>Dark with a Robust Taste</t>
  </si>
  <si>
    <t>Very Dark with a Strong Taste</t>
  </si>
  <si>
    <t>Bulk Syrup Pricing</t>
  </si>
  <si>
    <t>Color for Column  D</t>
  </si>
  <si>
    <t xml:space="preserve">If you have an oil fired evaporator, you can determine the fuel cost per gallon according to the following formula.  </t>
  </si>
  <si>
    <r>
      <t>Total fuel &amp; electricity cost per gallon of syrup produced</t>
    </r>
    <r>
      <rPr>
        <vertAlign val="superscript"/>
        <sz val="12"/>
        <rFont val="Times New Roman"/>
        <family val="1"/>
      </rPr>
      <t>1</t>
    </r>
  </si>
  <si>
    <t xml:space="preserve">This advanced calculator displays the amount of profit per hour for processing additional sap purchased from someone else.  </t>
  </si>
  <si>
    <t xml:space="preserve">Note that this is the "simple hourly wage calculator"- it gives you a rough idea of how much money you can earn by buying sap, but it usually overestimates </t>
  </si>
  <si>
    <t>This advanced sap pricing table is designed to allow sugarmakers to pay a higher percentage for sweeter sap and a lower percentage for less sweet sap.</t>
  </si>
  <si>
    <t>percent</t>
  </si>
  <si>
    <t>READ THIS FIRST</t>
  </si>
  <si>
    <t>the actual value by about 10%. For a more accurate estimation of the profitability of buying sap, use the "hourly wage calculator advanced" worksheet</t>
  </si>
  <si>
    <t xml:space="preserve"> </t>
  </si>
  <si>
    <t>Sap Price Table- please read first.</t>
  </si>
  <si>
    <t>% of Syrup Price provided to sap collector when delivered</t>
  </si>
  <si>
    <t>% of Syrup Price provided to sap collector when picked up</t>
  </si>
  <si>
    <t>Delivered</t>
  </si>
  <si>
    <t>or</t>
  </si>
  <si>
    <t>picked up</t>
  </si>
  <si>
    <t>Columns D and E contain drop down items. In Column D you choose the grade of syrup you are making. In Column E you choose whether the sap is delivered or picked up.</t>
  </si>
  <si>
    <t>If you use reverse osmosis, you may also be able to determine the electricity cost per gallon of syrup produced to add to the fuel cost.</t>
  </si>
  <si>
    <t>produced</t>
  </si>
  <si>
    <t>2: Choose the grade of syrup produced from the sap from the drop down menu. The pricing for bulk syrup in Column F then reflects the values entered in cells B15-B19 for the corresponding grade.</t>
  </si>
  <si>
    <t xml:space="preserve">4: The final 4 columns are the results of what is entered in the first 3 columns. Users should not change any values in this section. </t>
  </si>
  <si>
    <t xml:space="preserve">5: People who gather and deliver sap are either compensated with a portion of the syrup produced or are paid based on a percenatge of the bulk syrup price. </t>
  </si>
  <si>
    <t xml:space="preserve">At the end of the season, you should delete any unused rows and then the Sums and Averages row will provide accurate results. </t>
  </si>
  <si>
    <t xml:space="preserve">5: If you have rows in this spreadsheet without any information,  the sums and averages for columns F-L will be blank. </t>
  </si>
  <si>
    <t>* note that the delivered percentage is usually about 5% higher than if a sugarmaker needs to pick it up, but this can vary based upon distance and volume</t>
  </si>
  <si>
    <t>Welcome to the Cornell Sap Buying Spreadsheets</t>
  </si>
  <si>
    <t xml:space="preserve">This Excel file is intended to help sugarmakers who want to expand their operations by purchasing sap from nearby landownerrs.  </t>
  </si>
  <si>
    <t>There are several worksheets within this Excel file- in order to see them all, you need to click through on the green arrow on the bottom left.</t>
  </si>
  <si>
    <t xml:space="preserve">A brief description of each worksheet is as follows in the order in which they appear on the tab below. </t>
  </si>
  <si>
    <t>Sap Price Table</t>
  </si>
  <si>
    <t>This is the basic table that displays the price of a gallon of sap. The variables include the sap sugar concentration, bulk syrup prices, and percentage of bulk syrup revenues provided to the sap seller.</t>
  </si>
  <si>
    <t>Sap Price Table Advanced</t>
  </si>
  <si>
    <t>This is an advanced version of the sap pricing table in which users can adjust the percentage of bulk syrup revenue given to the sap seller according to how eet the sap is. This table is especially useful for smaller-scale sugarmakers who don’t have efficient evaporators and reverse osmosis units.</t>
  </si>
  <si>
    <t>Hourly Wage Caluclator Simple</t>
  </si>
  <si>
    <t>This is a basic tool to give you a broad overview if it will be economically feasiable for you to purchase sap. It provides a rough estimate of the net profit per hour your sugaring operation could produce by purchasing and processing sap.</t>
  </si>
  <si>
    <t>Note that this Excel file is not locked so you will be able to change anything you want. However, many of the cells reference formulas and other components, so unless you are very experienced in Excel, it is advised to only input values in to the cells that are highlighted in yellow.</t>
  </si>
  <si>
    <t>This is a more advanced version of the simple calculator that takes in to account other costs such as sap and syrup filtering, sap and syrup storage, and depreciation on your reverse osmosis and evaporator.</t>
  </si>
  <si>
    <t>Hourly Wage Caluclator Advanced</t>
  </si>
  <si>
    <t>Blank Worksheet</t>
  </si>
  <si>
    <t xml:space="preserve">This worksheet allows you to keep track of sap payments over the course of a season for each indiviudal that you are buying sap from. </t>
  </si>
  <si>
    <t>This worksheet allows you to determine what a gallon of sap is worth to your sugaring operation using many of the same parameters that help you determine the profitability of buying sap.</t>
  </si>
  <si>
    <t xml:space="preserve">The default value for G7 is set at 50% since that is a figure commonly used in the maple industry. </t>
  </si>
  <si>
    <t>However, if the percentage of bulk syrup price provided to the sap seller differs from 50%, users can change that value in the yellow highlighted cell below (G7) and the sap prices will change accordingly.</t>
  </si>
  <si>
    <t>Percent of Bulk Syrup Price Provided to Sap Seller</t>
  </si>
  <si>
    <t>this chart shows what the percentage distribution is based on the values entered in cells G8-10</t>
  </si>
  <si>
    <t>If you would like to see how the distribution changes based on the values entered in G8-10, scroll down to rows 54-85.</t>
  </si>
  <si>
    <t>Advanced Sap Pricing Table- please read first</t>
  </si>
  <si>
    <t>Total fuel/electricity cost per gallon of syrup produced</t>
  </si>
  <si>
    <t>Percentage of additional syrup produced that is given to the sap seller</t>
  </si>
  <si>
    <t>Hourly wage for producing syrup from purchased sap</t>
  </si>
  <si>
    <t>This simple calculator displays the "hourly wage rate" for processing additional sap purchased from someone else.  Simply enter in the values for the cells highlighted in yellow.</t>
  </si>
  <si>
    <r>
      <rPr>
        <sz val="16"/>
        <color indexed="10"/>
        <rFont val="Times New Roman"/>
        <family val="1"/>
      </rPr>
      <t>1</t>
    </r>
    <r>
      <rPr>
        <sz val="16"/>
        <rFont val="Times New Roman"/>
        <family val="1"/>
      </rPr>
      <t xml:space="preserve">: </t>
    </r>
    <r>
      <rPr>
        <sz val="12"/>
        <rFont val="Times New Roman"/>
        <family val="1"/>
      </rPr>
      <t>The fuel cost will vary based on the fuel source and if you have a Reverse Osmosis.  Only enter in values for the cells highlighted in yellow.</t>
    </r>
  </si>
  <si>
    <r>
      <rPr>
        <sz val="16"/>
        <color indexed="10"/>
        <rFont val="Times New Roman"/>
        <family val="1"/>
      </rPr>
      <t>2</t>
    </r>
    <r>
      <rPr>
        <sz val="12"/>
        <rFont val="Times New Roman"/>
        <family val="1"/>
      </rPr>
      <t xml:space="preserve">: This is based on an agreement between the person selling the sap and the person buying the sap. If the syrup (or bulk syrup revenues) are split in half, then you would type in 50.  </t>
    </r>
  </si>
  <si>
    <r>
      <rPr>
        <sz val="16"/>
        <color indexed="10"/>
        <rFont val="Times New Roman"/>
        <family val="1"/>
      </rPr>
      <t>4</t>
    </r>
    <r>
      <rPr>
        <sz val="12"/>
        <rFont val="Times New Roman"/>
        <family val="1"/>
      </rPr>
      <t>: Use the following formula to determine the costs of filtering sap before it is processed into syrup.</t>
    </r>
  </si>
  <si>
    <r>
      <rPr>
        <sz val="16"/>
        <color indexed="10"/>
        <rFont val="Times New Roman"/>
        <family val="1"/>
      </rPr>
      <t>5</t>
    </r>
    <r>
      <rPr>
        <sz val="12"/>
        <rFont val="Times New Roman"/>
        <family val="1"/>
      </rPr>
      <t>: Use the following formula to determine the costs of filtering syrup.</t>
    </r>
  </si>
  <si>
    <r>
      <rPr>
        <sz val="16"/>
        <color indexed="10"/>
        <rFont val="Times New Roman"/>
        <family val="1"/>
      </rPr>
      <t>6</t>
    </r>
    <r>
      <rPr>
        <sz val="12"/>
        <rFont val="Times New Roman"/>
        <family val="1"/>
      </rPr>
      <t>: Use the following formula to determine the depreciation cost on using the evaporator</t>
    </r>
  </si>
  <si>
    <r>
      <rPr>
        <sz val="16"/>
        <color indexed="10"/>
        <rFont val="Times New Roman"/>
        <family val="1"/>
      </rPr>
      <t>7</t>
    </r>
    <r>
      <rPr>
        <sz val="12"/>
        <rFont val="Times New Roman"/>
        <family val="1"/>
      </rPr>
      <t>: Use the following formula to determine the depreciation cost on using the reverse osmosis</t>
    </r>
  </si>
  <si>
    <r>
      <rPr>
        <sz val="16"/>
        <color indexed="10"/>
        <rFont val="Times New Roman"/>
        <family val="1"/>
      </rPr>
      <t>8</t>
    </r>
    <r>
      <rPr>
        <sz val="12"/>
        <rFont val="Times New Roman"/>
        <family val="1"/>
      </rPr>
      <t>: Do not manually change this cell, it contains a formula that will provide the "hourly wage" based on the inputs above.  If additional workers are hired to process the sap, simply subtract their hourly wage from the total to determine the overall profitability for the sap buying operations.</t>
    </r>
  </si>
  <si>
    <r>
      <t xml:space="preserve"> USER Controlled Variables</t>
    </r>
    <r>
      <rPr>
        <u val="single"/>
        <vertAlign val="superscript"/>
        <sz val="12"/>
        <rFont val="Times New Roman"/>
        <family val="1"/>
      </rPr>
      <t>1</t>
    </r>
  </si>
  <si>
    <r>
      <t>Results</t>
    </r>
    <r>
      <rPr>
        <u val="single"/>
        <vertAlign val="superscript"/>
        <sz val="12"/>
        <rFont val="Times New Roman"/>
        <family val="1"/>
      </rPr>
      <t>4</t>
    </r>
  </si>
  <si>
    <r>
      <t>OR</t>
    </r>
    <r>
      <rPr>
        <b/>
        <vertAlign val="superscript"/>
        <sz val="12"/>
        <rFont val="Times New Roman"/>
        <family val="1"/>
      </rPr>
      <t>5</t>
    </r>
  </si>
  <si>
    <r>
      <t>Syrup</t>
    </r>
    <r>
      <rPr>
        <b/>
        <vertAlign val="superscript"/>
        <sz val="12"/>
        <rFont val="Times New Roman"/>
        <family val="1"/>
      </rPr>
      <t>2</t>
    </r>
  </si>
  <si>
    <r>
      <t>Picked up</t>
    </r>
    <r>
      <rPr>
        <b/>
        <vertAlign val="superscript"/>
        <sz val="12"/>
        <rFont val="Times New Roman"/>
        <family val="1"/>
      </rPr>
      <t>3</t>
    </r>
  </si>
  <si>
    <r>
      <t>Sums and Averages</t>
    </r>
    <r>
      <rPr>
        <vertAlign val="superscript"/>
        <sz val="12"/>
        <color indexed="8"/>
        <rFont val="Times New Roman"/>
        <family val="1"/>
      </rPr>
      <t>5</t>
    </r>
  </si>
  <si>
    <t>Grade of Syrup (IMSI system)</t>
  </si>
  <si>
    <t>reference point</t>
  </si>
  <si>
    <t>B53</t>
  </si>
  <si>
    <t>B60</t>
  </si>
  <si>
    <t>B66</t>
  </si>
  <si>
    <t>B73</t>
  </si>
  <si>
    <t>B84</t>
  </si>
  <si>
    <t>B89</t>
  </si>
  <si>
    <t>If you manually change a value in B11-16, you need to re-enter an equals sign and then the reference point in column D to have that cell automatically corresponce to the subscripts below</t>
  </si>
  <si>
    <r>
      <rPr>
        <sz val="16"/>
        <color indexed="10"/>
        <rFont val="Times New Roman"/>
        <family val="1"/>
      </rPr>
      <t>3</t>
    </r>
    <r>
      <rPr>
        <sz val="12"/>
        <rFont val="Times New Roman"/>
        <family val="1"/>
      </rPr>
      <t xml:space="preserve">: If a producer has to purchase additional barrels to store the syrup that is produced from buying sap, then the cost of the barrels should be factored in during the first year. </t>
    </r>
  </si>
  <si>
    <t>Leave this blank when calculating profitability in future years.</t>
  </si>
  <si>
    <r>
      <t xml:space="preserve">Additional information appears below the chart in reference to the subscripts indicated within the chart- </t>
    </r>
    <r>
      <rPr>
        <b/>
        <sz val="14"/>
        <rFont val="Times New Roman"/>
        <family val="1"/>
      </rPr>
      <t>BE SURE TO SCROLL DOWN TO THE VERY BOTTOM TO READ MORE</t>
    </r>
  </si>
  <si>
    <t xml:space="preserve">3: Choose whether the sap was delivered or picked up. All of the calculations will then reference the values you entered in for cells C8 and C9. </t>
  </si>
  <si>
    <t>note that all of the values for cells B11-B16 reference values for information that you fill in below for the appropriate subscript</t>
  </si>
  <si>
    <r>
      <t xml:space="preserve">If you have any questions or suggestions on how to improve this worksheet, please contact Michael Farrell at </t>
    </r>
    <r>
      <rPr>
        <b/>
        <sz val="14"/>
        <color indexed="10"/>
        <rFont val="Times New Roman"/>
        <family val="1"/>
      </rPr>
      <t>mlf36@cornell.edu</t>
    </r>
  </si>
  <si>
    <t>reference cell</t>
  </si>
  <si>
    <t>note that all of the values for cells B12-B15 reference values for information that you fill in below for the appropriate subscript</t>
  </si>
  <si>
    <t>If you manually change a value in B12-15, you need to re-enter an equals sign and then the reference point in column D to have that cell automatically corresponce to the subscripts below</t>
  </si>
  <si>
    <t xml:space="preserve">This may be advantageous for producers who do not use reverse osmosis or efficient evaporators. </t>
  </si>
  <si>
    <t>Enter in the parameters in cells G8-10 highlighted in yellow in order to customize the revenue distribution.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</si>
</sst>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_(* #,##0.0_);_(* \(#,##0.0\);_(* &quot;-&quot;??_);_(@_)"/>
    <numFmt numFmtId="167" formatCode="_(* #,##0_);_(* \(#,##0\);_(* &quot;-&quot;??_);_(@_)"/>
    <numFmt numFmtId="168" formatCode="_(&quot;$&quot;* #,##0.0_);_(&quot;$&quot;* \(#,##0.0\);_(&quot;$&quot;* &quot;-&quot;??_);_(@_)"/>
    <numFmt numFmtId="169" formatCode="_(&quot;$&quot;* #,##0_);_(&quot;$&quot;* \(#,##0\);_(&quot;$&quot;* &quot;-&quot;??_);_(@_)"/>
    <numFmt numFmtId="170" formatCode="_([$$-409]* #,##0.00_);_([$$-409]* \(#,##0.00\);_([$$-409]* &quot;-&quot;??_);_(@_)"/>
    <numFmt numFmtId="171" formatCode="_(&quot;$&quot;* #,##0.0000_);_(&quot;$&quot;* \(#,##0.0000\);_(&quot;$&quot;* &quot;-&quot;????_);_(@_)"/>
    <numFmt numFmtId="172" formatCode="_(* #,##0.0_);_(* \(#,##0.0\);_(* &quot;-&quot;?_);_(@_)"/>
  </numFmts>
  <fonts count="62">
    <font>
      <sz val="10"/>
      <name val="Arial"/>
      <family val="0"/>
    </font>
    <font>
      <sz val="11"/>
      <color indexed="8"/>
      <name val="Calibri"/>
      <family val="2"/>
    </font>
    <font>
      <sz val="8"/>
      <name val="Arial"/>
      <family val="2"/>
    </font>
    <font>
      <sz val="12"/>
      <name val="Times New Roman"/>
      <family val="1"/>
    </font>
    <font>
      <sz val="12"/>
      <color indexed="8"/>
      <name val="Times New Roman"/>
      <family val="1"/>
    </font>
    <font>
      <b/>
      <sz val="14"/>
      <name val="Times New Roman"/>
      <family val="1"/>
    </font>
    <font>
      <sz val="12"/>
      <name val="Arial"/>
      <family val="2"/>
    </font>
    <font>
      <b/>
      <sz val="12"/>
      <name val="Times New Roman"/>
      <family val="1"/>
    </font>
    <font>
      <vertAlign val="superscript"/>
      <sz val="12"/>
      <name val="Times New Roman"/>
      <family val="1"/>
    </font>
    <font>
      <sz val="10"/>
      <name val="Times New Roman"/>
      <family val="1"/>
    </font>
    <font>
      <u val="single"/>
      <sz val="14"/>
      <name val="Times New Roman"/>
      <family val="1"/>
    </font>
    <font>
      <b/>
      <vertAlign val="superscript"/>
      <sz val="12"/>
      <name val="Times New Roman"/>
      <family val="1"/>
    </font>
    <font>
      <sz val="16"/>
      <name val="Times New Roman"/>
      <family val="1"/>
    </font>
    <font>
      <sz val="14"/>
      <name val="Arial"/>
      <family val="2"/>
    </font>
    <font>
      <sz val="14"/>
      <name val="Times New Roman"/>
      <family val="1"/>
    </font>
    <font>
      <sz val="16"/>
      <color indexed="10"/>
      <name val="Times New Roman"/>
      <family val="1"/>
    </font>
    <font>
      <b/>
      <u val="single"/>
      <sz val="12"/>
      <name val="Times New Roman"/>
      <family val="1"/>
    </font>
    <font>
      <u val="single"/>
      <sz val="12"/>
      <name val="Times New Roman"/>
      <family val="1"/>
    </font>
    <font>
      <u val="single"/>
      <vertAlign val="superscript"/>
      <sz val="12"/>
      <name val="Times New Roman"/>
      <family val="1"/>
    </font>
    <font>
      <vertAlign val="superscript"/>
      <sz val="12"/>
      <color indexed="8"/>
      <name val="Times New Roman"/>
      <family val="1"/>
    </font>
    <font>
      <b/>
      <u val="single"/>
      <sz val="14"/>
      <name val="Times New Roman"/>
      <family val="1"/>
    </font>
    <font>
      <b/>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Times New Roman"/>
      <family val="1"/>
    </font>
    <font>
      <u val="single"/>
      <sz val="20"/>
      <color indexed="10"/>
      <name val="Times New Roman"/>
      <family val="1"/>
    </font>
    <font>
      <b/>
      <i/>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2"/>
      <color theme="0"/>
      <name val="Times New Roman"/>
      <family val="1"/>
    </font>
    <font>
      <u val="single"/>
      <sz val="20"/>
      <color rgb="FFFF0000"/>
      <name val="Times New Roman"/>
      <family val="1"/>
    </font>
    <font>
      <b/>
      <i/>
      <sz val="14"/>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3" tint="0.5999900102615356"/>
        <bgColor indexed="64"/>
      </patternFill>
    </fill>
    <fill>
      <patternFill patternType="solid">
        <fgColor indexed="13"/>
        <bgColor indexed="64"/>
      </patternFill>
    </fill>
    <fill>
      <patternFill patternType="solid">
        <fgColor rgb="FF0070C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1">
    <xf numFmtId="0" fontId="0" fillId="0" borderId="0" xfId="0" applyAlignment="1">
      <alignment/>
    </xf>
    <xf numFmtId="0" fontId="0" fillId="0" borderId="0" xfId="55">
      <alignment/>
      <protection/>
    </xf>
    <xf numFmtId="164" fontId="0" fillId="0" borderId="0" xfId="55" applyNumberFormat="1">
      <alignment/>
      <protection/>
    </xf>
    <xf numFmtId="0" fontId="4" fillId="0" borderId="0" xfId="55" applyFont="1">
      <alignment/>
      <protection/>
    </xf>
    <xf numFmtId="37" fontId="4" fillId="0" borderId="0" xfId="44" applyNumberFormat="1" applyFont="1" applyAlignment="1">
      <alignment horizontal="center"/>
    </xf>
    <xf numFmtId="165" fontId="4" fillId="0" borderId="0" xfId="44" applyNumberFormat="1" applyFont="1" applyAlignment="1">
      <alignment horizontal="center"/>
    </xf>
    <xf numFmtId="44" fontId="4" fillId="0" borderId="0" xfId="44" applyFont="1" applyAlignment="1">
      <alignment horizontal="center"/>
    </xf>
    <xf numFmtId="44" fontId="4" fillId="0" borderId="0" xfId="44" applyNumberFormat="1" applyFont="1" applyAlignment="1">
      <alignment horizontal="center"/>
    </xf>
    <xf numFmtId="3" fontId="4" fillId="0" borderId="0" xfId="55" applyNumberFormat="1" applyFont="1" applyAlignment="1">
      <alignment horizontal="center"/>
      <protection/>
    </xf>
    <xf numFmtId="164" fontId="4" fillId="0" borderId="0" xfId="55" applyNumberFormat="1" applyFont="1">
      <alignment/>
      <protection/>
    </xf>
    <xf numFmtId="0" fontId="3" fillId="0" borderId="0" xfId="55" applyFont="1">
      <alignment/>
      <protection/>
    </xf>
    <xf numFmtId="0" fontId="3" fillId="0" borderId="0" xfId="0" applyFont="1" applyAlignment="1">
      <alignment/>
    </xf>
    <xf numFmtId="0" fontId="6" fillId="0" borderId="0" xfId="0" applyFont="1" applyAlignment="1">
      <alignment/>
    </xf>
    <xf numFmtId="44" fontId="3" fillId="0" borderId="0" xfId="44" applyFont="1" applyAlignment="1">
      <alignment/>
    </xf>
    <xf numFmtId="0" fontId="3" fillId="33" borderId="0" xfId="0" applyFont="1" applyFill="1" applyAlignment="1">
      <alignment/>
    </xf>
    <xf numFmtId="0" fontId="7" fillId="0" borderId="0" xfId="0" applyFont="1" applyAlignment="1">
      <alignment/>
    </xf>
    <xf numFmtId="9" fontId="3" fillId="33" borderId="0" xfId="58" applyFont="1" applyFill="1" applyAlignment="1">
      <alignment/>
    </xf>
    <xf numFmtId="2" fontId="7" fillId="0" borderId="0" xfId="0" applyNumberFormat="1" applyFont="1" applyAlignment="1">
      <alignment/>
    </xf>
    <xf numFmtId="0" fontId="6" fillId="33" borderId="0" xfId="0" applyFont="1" applyFill="1" applyAlignment="1">
      <alignment/>
    </xf>
    <xf numFmtId="0" fontId="9" fillId="0" borderId="0" xfId="55" applyFont="1">
      <alignment/>
      <protection/>
    </xf>
    <xf numFmtId="164" fontId="9" fillId="0" borderId="0" xfId="55" applyNumberFormat="1" applyFont="1">
      <alignment/>
      <protection/>
    </xf>
    <xf numFmtId="9" fontId="9" fillId="0" borderId="0" xfId="58" applyFont="1" applyAlignment="1">
      <alignment/>
    </xf>
    <xf numFmtId="0" fontId="7" fillId="0" borderId="0" xfId="0" applyFont="1" applyAlignment="1">
      <alignment horizontal="left"/>
    </xf>
    <xf numFmtId="0" fontId="3"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44" fontId="7" fillId="0" borderId="0" xfId="44" applyFont="1" applyBorder="1" applyAlignment="1">
      <alignment/>
    </xf>
    <xf numFmtId="0" fontId="7" fillId="0" borderId="10" xfId="0" applyFont="1" applyBorder="1" applyAlignment="1">
      <alignment horizontal="center"/>
    </xf>
    <xf numFmtId="44" fontId="3" fillId="0" borderId="11" xfId="44" applyFont="1" applyBorder="1" applyAlignment="1">
      <alignment/>
    </xf>
    <xf numFmtId="9" fontId="10" fillId="33" borderId="0" xfId="58" applyFont="1" applyFill="1" applyAlignment="1">
      <alignment/>
    </xf>
    <xf numFmtId="167" fontId="3" fillId="33" borderId="0" xfId="42" applyNumberFormat="1" applyFont="1" applyFill="1" applyAlignment="1">
      <alignment/>
    </xf>
    <xf numFmtId="44" fontId="3" fillId="33" borderId="0" xfId="44" applyFont="1" applyFill="1" applyAlignment="1">
      <alignment/>
    </xf>
    <xf numFmtId="166" fontId="3" fillId="33" borderId="0" xfId="42" applyNumberFormat="1" applyFont="1" applyFill="1" applyAlignment="1">
      <alignment/>
    </xf>
    <xf numFmtId="44" fontId="3" fillId="33" borderId="0" xfId="0" applyNumberFormat="1" applyFont="1" applyFill="1" applyAlignment="1">
      <alignment/>
    </xf>
    <xf numFmtId="2" fontId="7" fillId="34" borderId="0" xfId="0" applyNumberFormat="1" applyFont="1" applyFill="1" applyAlignment="1">
      <alignment/>
    </xf>
    <xf numFmtId="44" fontId="3" fillId="34" borderId="0" xfId="44" applyFont="1" applyFill="1" applyAlignment="1">
      <alignment/>
    </xf>
    <xf numFmtId="43" fontId="3" fillId="34" borderId="0" xfId="44" applyNumberFormat="1" applyFont="1" applyFill="1" applyAlignment="1">
      <alignment/>
    </xf>
    <xf numFmtId="166" fontId="10" fillId="33" borderId="0" xfId="42" applyNumberFormat="1" applyFont="1" applyFill="1" applyAlignment="1">
      <alignment/>
    </xf>
    <xf numFmtId="167" fontId="10" fillId="33" borderId="0" xfId="42" applyNumberFormat="1" applyFont="1" applyFill="1" applyAlignment="1">
      <alignment/>
    </xf>
    <xf numFmtId="43" fontId="10" fillId="0" borderId="0" xfId="42" applyFont="1" applyFill="1" applyAlignment="1">
      <alignment/>
    </xf>
    <xf numFmtId="0" fontId="7" fillId="0" borderId="0" xfId="0" applyFont="1" applyBorder="1" applyAlignment="1">
      <alignment horizontal="center"/>
    </xf>
    <xf numFmtId="44" fontId="3" fillId="0" borderId="0" xfId="44" applyFont="1" applyBorder="1" applyAlignment="1">
      <alignment/>
    </xf>
    <xf numFmtId="44" fontId="3" fillId="0" borderId="0" xfId="0" applyNumberFormat="1" applyFont="1" applyAlignment="1">
      <alignment/>
    </xf>
    <xf numFmtId="0" fontId="12" fillId="0" borderId="0" xfId="0" applyFont="1" applyAlignment="1">
      <alignment horizontal="left"/>
    </xf>
    <xf numFmtId="9" fontId="3" fillId="0" borderId="0" xfId="58" applyFont="1" applyBorder="1" applyAlignment="1">
      <alignment/>
    </xf>
    <xf numFmtId="44" fontId="3" fillId="0" borderId="0" xfId="44" applyFont="1" applyFill="1" applyAlignment="1">
      <alignment/>
    </xf>
    <xf numFmtId="20" fontId="3" fillId="0" borderId="0" xfId="0" applyNumberFormat="1" applyFont="1" applyAlignment="1">
      <alignment/>
    </xf>
    <xf numFmtId="1" fontId="0" fillId="0" borderId="0" xfId="58" applyNumberFormat="1" applyFont="1" applyAlignment="1">
      <alignment/>
    </xf>
    <xf numFmtId="0" fontId="0" fillId="0" borderId="0" xfId="0" applyFont="1" applyAlignment="1">
      <alignment/>
    </xf>
    <xf numFmtId="0" fontId="0" fillId="0" borderId="0" xfId="0" applyFont="1" applyAlignment="1">
      <alignment/>
    </xf>
    <xf numFmtId="1" fontId="3" fillId="33" borderId="0" xfId="58" applyNumberFormat="1" applyFont="1" applyFill="1" applyAlignment="1">
      <alignment/>
    </xf>
    <xf numFmtId="0" fontId="58" fillId="0" borderId="0" xfId="0" applyFont="1" applyAlignment="1">
      <alignment/>
    </xf>
    <xf numFmtId="170" fontId="3" fillId="33" borderId="0" xfId="58" applyNumberFormat="1" applyFont="1" applyFill="1" applyAlignment="1">
      <alignment/>
    </xf>
    <xf numFmtId="164" fontId="3" fillId="33" borderId="0" xfId="58" applyNumberFormat="1" applyFont="1" applyFill="1" applyAlignment="1">
      <alignment/>
    </xf>
    <xf numFmtId="20" fontId="4" fillId="0" borderId="0" xfId="55" applyNumberFormat="1" applyFont="1">
      <alignment/>
      <protection/>
    </xf>
    <xf numFmtId="0" fontId="59" fillId="0" borderId="0" xfId="0" applyFont="1" applyAlignment="1">
      <alignment/>
    </xf>
    <xf numFmtId="0" fontId="0" fillId="0" borderId="0" xfId="0" applyBorder="1" applyAlignment="1">
      <alignment/>
    </xf>
    <xf numFmtId="0" fontId="60" fillId="0" borderId="0" xfId="0" applyFont="1" applyBorder="1" applyAlignment="1">
      <alignment horizontal="center"/>
    </xf>
    <xf numFmtId="0" fontId="9" fillId="0" borderId="0" xfId="0" applyFont="1" applyBorder="1" applyAlignment="1">
      <alignment/>
    </xf>
    <xf numFmtId="0" fontId="9" fillId="0" borderId="0" xfId="0" applyFont="1" applyAlignment="1">
      <alignment/>
    </xf>
    <xf numFmtId="0" fontId="14" fillId="0" borderId="0" xfId="0" applyFont="1" applyBorder="1" applyAlignment="1">
      <alignment/>
    </xf>
    <xf numFmtId="0" fontId="14" fillId="0" borderId="0" xfId="0" applyFont="1" applyBorder="1" applyAlignment="1">
      <alignment wrapText="1"/>
    </xf>
    <xf numFmtId="0" fontId="5" fillId="0" borderId="0" xfId="0" applyFont="1" applyBorder="1" applyAlignment="1">
      <alignment/>
    </xf>
    <xf numFmtId="0" fontId="14" fillId="0" borderId="0" xfId="0" applyFont="1" applyAlignment="1">
      <alignment horizontal="center"/>
    </xf>
    <xf numFmtId="44" fontId="14" fillId="0" borderId="0" xfId="44" applyFont="1" applyBorder="1" applyAlignment="1">
      <alignment/>
    </xf>
    <xf numFmtId="0" fontId="12" fillId="35" borderId="0" xfId="0" applyFont="1" applyFill="1" applyAlignment="1">
      <alignment horizontal="left"/>
    </xf>
    <xf numFmtId="44" fontId="3" fillId="35" borderId="0" xfId="0" applyNumberFormat="1" applyFont="1" applyFill="1" applyAlignment="1">
      <alignment/>
    </xf>
    <xf numFmtId="0" fontId="3" fillId="35" borderId="0" xfId="0" applyFont="1" applyFill="1" applyAlignment="1">
      <alignment/>
    </xf>
    <xf numFmtId="0" fontId="7" fillId="0" borderId="0" xfId="55" applyFont="1">
      <alignment/>
      <protection/>
    </xf>
    <xf numFmtId="9" fontId="7" fillId="33" borderId="0" xfId="58" applyFont="1" applyFill="1" applyAlignment="1">
      <alignment/>
    </xf>
    <xf numFmtId="164" fontId="3" fillId="0" borderId="0" xfId="55" applyNumberFormat="1" applyFont="1">
      <alignment/>
      <protection/>
    </xf>
    <xf numFmtId="9" fontId="7" fillId="0" borderId="0" xfId="58" applyFont="1" applyAlignment="1">
      <alignment/>
    </xf>
    <xf numFmtId="9" fontId="7" fillId="0" borderId="0" xfId="58" applyFont="1" applyFill="1" applyAlignment="1">
      <alignment/>
    </xf>
    <xf numFmtId="0" fontId="16" fillId="0" borderId="0" xfId="55" applyFont="1" applyAlignment="1">
      <alignment horizontal="right"/>
      <protection/>
    </xf>
    <xf numFmtId="0" fontId="17" fillId="0" borderId="0" xfId="55" applyFont="1">
      <alignment/>
      <protection/>
    </xf>
    <xf numFmtId="0" fontId="7" fillId="0" borderId="0" xfId="55" applyFont="1" applyAlignment="1">
      <alignment horizontal="right"/>
      <protection/>
    </xf>
    <xf numFmtId="0" fontId="59" fillId="0" borderId="0" xfId="55" applyFont="1">
      <alignment/>
      <protection/>
    </xf>
    <xf numFmtId="44" fontId="59" fillId="0" borderId="0" xfId="55" applyNumberFormat="1" applyFont="1">
      <alignment/>
      <protection/>
    </xf>
    <xf numFmtId="9" fontId="17" fillId="0" borderId="0" xfId="58" applyFont="1" applyAlignment="1">
      <alignment/>
    </xf>
    <xf numFmtId="164" fontId="17" fillId="0" borderId="0" xfId="55" applyNumberFormat="1" applyFont="1">
      <alignment/>
      <protection/>
    </xf>
    <xf numFmtId="0" fontId="7" fillId="0" borderId="0" xfId="55" applyFont="1" applyAlignment="1">
      <alignment horizontal="center"/>
      <protection/>
    </xf>
    <xf numFmtId="9" fontId="7" fillId="0" borderId="0" xfId="58" applyFont="1" applyAlignment="1">
      <alignment horizontal="center"/>
    </xf>
    <xf numFmtId="164" fontId="7" fillId="0" borderId="0" xfId="55" applyNumberFormat="1" applyFont="1" applyAlignment="1">
      <alignment horizontal="center"/>
      <protection/>
    </xf>
    <xf numFmtId="0" fontId="3" fillId="0" borderId="0" xfId="55" applyFont="1" applyAlignment="1">
      <alignment horizontal="center"/>
      <protection/>
    </xf>
    <xf numFmtId="164" fontId="3" fillId="0" borderId="0" xfId="55" applyNumberFormat="1" applyFont="1" applyAlignment="1">
      <alignment horizontal="center"/>
      <protection/>
    </xf>
    <xf numFmtId="16" fontId="3" fillId="33" borderId="0" xfId="55" applyNumberFormat="1" applyFont="1" applyFill="1" applyAlignment="1">
      <alignment horizontal="center"/>
      <protection/>
    </xf>
    <xf numFmtId="0" fontId="3" fillId="36" borderId="0" xfId="55" applyFont="1" applyFill="1" applyAlignment="1">
      <alignment horizontal="center"/>
      <protection/>
    </xf>
    <xf numFmtId="44" fontId="3" fillId="0" borderId="0" xfId="55" applyNumberFormat="1" applyFont="1" applyFill="1" applyAlignment="1">
      <alignment horizontal="center"/>
      <protection/>
    </xf>
    <xf numFmtId="16" fontId="3" fillId="0" borderId="0" xfId="55" applyNumberFormat="1" applyFont="1" applyAlignment="1">
      <alignment horizontal="center"/>
      <protection/>
    </xf>
    <xf numFmtId="44" fontId="3" fillId="0" borderId="0" xfId="44" applyFont="1" applyAlignment="1">
      <alignment horizontal="center"/>
    </xf>
    <xf numFmtId="167" fontId="3" fillId="0" borderId="0" xfId="42" applyNumberFormat="1" applyFont="1" applyFill="1" applyAlignment="1">
      <alignment horizontal="center"/>
    </xf>
    <xf numFmtId="0" fontId="6" fillId="0" borderId="0" xfId="55" applyFont="1">
      <alignment/>
      <protection/>
    </xf>
    <xf numFmtId="164" fontId="6" fillId="0" borderId="0" xfId="55" applyNumberFormat="1" applyFont="1">
      <alignment/>
      <protection/>
    </xf>
    <xf numFmtId="44" fontId="7" fillId="33" borderId="0" xfId="44" applyFont="1" applyFill="1" applyAlignment="1">
      <alignment/>
    </xf>
    <xf numFmtId="0" fontId="7" fillId="37" borderId="0" xfId="0" applyFont="1" applyFill="1" applyAlignment="1">
      <alignment/>
    </xf>
    <xf numFmtId="0" fontId="3" fillId="37" borderId="0" xfId="0" applyFont="1" applyFill="1" applyAlignment="1">
      <alignment horizontal="center"/>
    </xf>
    <xf numFmtId="0" fontId="5" fillId="8" borderId="0" xfId="0" applyFont="1" applyFill="1" applyAlignment="1">
      <alignment horizontal="left"/>
    </xf>
    <xf numFmtId="0" fontId="14" fillId="8" borderId="0" xfId="0" applyFont="1" applyFill="1" applyAlignment="1">
      <alignment/>
    </xf>
    <xf numFmtId="0" fontId="14" fillId="8" borderId="0" xfId="0" applyFont="1" applyFill="1" applyAlignment="1">
      <alignment horizontal="left"/>
    </xf>
    <xf numFmtId="0" fontId="5" fillId="8" borderId="0" xfId="0" applyFont="1" applyFill="1" applyAlignment="1">
      <alignment/>
    </xf>
    <xf numFmtId="0" fontId="14" fillId="8" borderId="0" xfId="0" applyFont="1" applyFill="1" applyAlignment="1">
      <alignment/>
    </xf>
    <xf numFmtId="0" fontId="5" fillId="0" borderId="0" xfId="0" applyFont="1" applyAlignment="1">
      <alignment/>
    </xf>
    <xf numFmtId="0" fontId="14" fillId="0" borderId="0" xfId="0" applyFont="1" applyAlignment="1">
      <alignment/>
    </xf>
    <xf numFmtId="0" fontId="13" fillId="0" borderId="0" xfId="0" applyFont="1" applyAlignment="1">
      <alignment/>
    </xf>
    <xf numFmtId="0" fontId="14" fillId="38" borderId="0" xfId="0" applyFont="1" applyFill="1" applyAlignment="1">
      <alignment/>
    </xf>
    <xf numFmtId="0" fontId="13" fillId="38" borderId="0" xfId="0" applyFont="1" applyFill="1" applyAlignment="1">
      <alignment/>
    </xf>
    <xf numFmtId="0" fontId="5" fillId="8" borderId="0" xfId="0" applyFont="1" applyFill="1" applyAlignment="1">
      <alignment/>
    </xf>
    <xf numFmtId="0" fontId="13" fillId="8" borderId="0" xfId="0" applyFont="1" applyFill="1" applyAlignment="1">
      <alignment/>
    </xf>
    <xf numFmtId="0" fontId="20" fillId="0" borderId="0" xfId="55" applyFont="1">
      <alignment/>
      <protection/>
    </xf>
    <xf numFmtId="0" fontId="13" fillId="0" borderId="0" xfId="55" applyFont="1">
      <alignment/>
      <protection/>
    </xf>
    <xf numFmtId="164" fontId="13" fillId="0" borderId="0" xfId="55" applyNumberFormat="1" applyFont="1">
      <alignment/>
      <protection/>
    </xf>
    <xf numFmtId="0" fontId="14" fillId="38" borderId="0" xfId="55" applyFont="1" applyFill="1">
      <alignment/>
      <protection/>
    </xf>
    <xf numFmtId="164" fontId="14" fillId="38" borderId="0" xfId="55" applyNumberFormat="1" applyFont="1" applyFill="1">
      <alignment/>
      <protection/>
    </xf>
    <xf numFmtId="0" fontId="61" fillId="0" borderId="0" xfId="0" applyFont="1" applyBorder="1" applyAlignment="1">
      <alignment/>
    </xf>
    <xf numFmtId="0" fontId="3" fillId="37" borderId="0" xfId="0" applyFont="1" applyFill="1" applyAlignment="1">
      <alignment/>
    </xf>
    <xf numFmtId="166" fontId="3" fillId="0" borderId="0" xfId="42" applyNumberFormat="1" applyFont="1" applyFill="1" applyAlignment="1">
      <alignment horizontal="center"/>
    </xf>
    <xf numFmtId="166" fontId="3" fillId="0" borderId="0" xfId="42" applyNumberFormat="1" applyFont="1" applyAlignment="1">
      <alignment horizontal="center"/>
    </xf>
    <xf numFmtId="44" fontId="6" fillId="0" borderId="0" xfId="44" applyFont="1" applyAlignment="1">
      <alignment/>
    </xf>
    <xf numFmtId="0" fontId="7" fillId="0" borderId="0" xfId="0" applyFont="1" applyAlignment="1">
      <alignment horizontal="center"/>
    </xf>
    <xf numFmtId="0" fontId="3" fillId="34" borderId="0" xfId="0" applyFont="1" applyFill="1" applyAlignment="1">
      <alignment horizontal="center" vertical="center" wrapText="1"/>
    </xf>
    <xf numFmtId="0" fontId="3" fillId="19" borderId="0" xfId="0" applyFont="1"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0">
    <dxf>
      <font>
        <color rgb="FF92D050"/>
      </font>
    </dxf>
    <dxf>
      <font>
        <color rgb="FF92D050"/>
      </font>
    </dxf>
    <dxf>
      <font>
        <color rgb="FF92D050"/>
      </font>
    </dxf>
    <dxf>
      <font>
        <color rgb="FF92D050"/>
      </font>
    </dxf>
    <dxf>
      <font>
        <color rgb="FF92D050"/>
      </font>
    </dxf>
    <dxf>
      <font>
        <color rgb="FF92D050"/>
      </font>
    </dxf>
    <dxf>
      <font>
        <color rgb="FF92D050"/>
      </font>
    </dxf>
    <dxf>
      <font>
        <color rgb="FF92D050"/>
      </font>
    </dxf>
    <dxf>
      <font>
        <color rgb="FF92D050"/>
      </font>
    </dxf>
    <dxf>
      <font>
        <color rgb="FF92D050"/>
      </font>
    </dxf>
    <dxf>
      <font>
        <color rgb="FFFFFF00"/>
      </font>
    </dxf>
    <dxf>
      <font>
        <color rgb="FFFFFF00"/>
      </font>
    </dxf>
    <dxf>
      <font>
        <color rgb="FFFFFF00"/>
      </font>
    </dxf>
    <dxf>
      <font>
        <color theme="0"/>
      </font>
    </dxf>
    <dxf>
      <font>
        <color theme="0"/>
      </font>
    </dxf>
    <dxf>
      <font>
        <color theme="0"/>
      </font>
    </dxf>
    <dxf>
      <font>
        <color rgb="FFFFFF00"/>
      </font>
    </dxf>
    <dxf>
      <font>
        <color rgb="FFFFFF00"/>
      </font>
    </dxf>
    <dxf>
      <font>
        <color rgb="FFFFFF00"/>
      </font>
    </dxf>
    <dxf>
      <font>
        <color rgb="FF92D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52"/>
  <sheetViews>
    <sheetView showGridLines="0" tabSelected="1" zoomScalePageLayoutView="0" workbookViewId="0" topLeftCell="A1">
      <selection activeCell="A1" sqref="A1"/>
    </sheetView>
  </sheetViews>
  <sheetFormatPr defaultColWidth="9.140625" defaultRowHeight="12.75"/>
  <cols>
    <col min="1" max="1" width="182.57421875" style="56" customWidth="1"/>
    <col min="2" max="22" width="9.140625" style="56" customWidth="1"/>
  </cols>
  <sheetData>
    <row r="1" spans="1:22" s="59" customFormat="1" ht="26.25">
      <c r="A1" s="57" t="s">
        <v>172</v>
      </c>
      <c r="B1" s="58"/>
      <c r="C1" s="58"/>
      <c r="D1" s="58"/>
      <c r="E1" s="58"/>
      <c r="F1" s="58"/>
      <c r="G1" s="58"/>
      <c r="H1" s="58"/>
      <c r="I1" s="58"/>
      <c r="J1" s="58"/>
      <c r="K1" s="58"/>
      <c r="L1" s="58"/>
      <c r="M1" s="58"/>
      <c r="N1" s="58"/>
      <c r="O1" s="58"/>
      <c r="P1" s="58"/>
      <c r="Q1" s="58"/>
      <c r="R1" s="58"/>
      <c r="S1" s="58"/>
      <c r="T1" s="58"/>
      <c r="U1" s="58"/>
      <c r="V1" s="58"/>
    </row>
    <row r="2" spans="1:22" s="59" customFormat="1" ht="6" customHeight="1">
      <c r="A2" s="60"/>
      <c r="B2" s="58"/>
      <c r="C2" s="58"/>
      <c r="D2" s="58"/>
      <c r="E2" s="58"/>
      <c r="F2" s="58"/>
      <c r="G2" s="58"/>
      <c r="H2" s="58"/>
      <c r="I2" s="58"/>
      <c r="J2" s="58"/>
      <c r="K2" s="58"/>
      <c r="L2" s="58"/>
      <c r="M2" s="58"/>
      <c r="N2" s="58"/>
      <c r="O2" s="58"/>
      <c r="P2" s="58"/>
      <c r="Q2" s="58"/>
      <c r="R2" s="58"/>
      <c r="S2" s="58"/>
      <c r="T2" s="58"/>
      <c r="U2" s="58"/>
      <c r="V2" s="58"/>
    </row>
    <row r="3" spans="1:22" s="59" customFormat="1" ht="18.75">
      <c r="A3" s="60" t="s">
        <v>173</v>
      </c>
      <c r="B3" s="58"/>
      <c r="C3" s="58"/>
      <c r="D3" s="58"/>
      <c r="E3" s="58"/>
      <c r="F3" s="58"/>
      <c r="G3" s="58"/>
      <c r="H3" s="58"/>
      <c r="I3" s="58"/>
      <c r="J3" s="58"/>
      <c r="K3" s="58"/>
      <c r="L3" s="58"/>
      <c r="M3" s="58"/>
      <c r="N3" s="58"/>
      <c r="O3" s="58"/>
      <c r="P3" s="58"/>
      <c r="Q3" s="58"/>
      <c r="R3" s="58"/>
      <c r="S3" s="58"/>
      <c r="T3" s="58"/>
      <c r="U3" s="58"/>
      <c r="V3" s="58"/>
    </row>
    <row r="4" spans="1:22" s="59" customFormat="1" ht="5.25" customHeight="1">
      <c r="A4" s="60"/>
      <c r="B4" s="58"/>
      <c r="C4" s="58"/>
      <c r="D4" s="58"/>
      <c r="E4" s="58"/>
      <c r="F4" s="58"/>
      <c r="G4" s="58"/>
      <c r="H4" s="58"/>
      <c r="I4" s="58"/>
      <c r="J4" s="58"/>
      <c r="K4" s="58"/>
      <c r="L4" s="58"/>
      <c r="M4" s="58"/>
      <c r="N4" s="58"/>
      <c r="O4" s="58"/>
      <c r="P4" s="58"/>
      <c r="Q4" s="58"/>
      <c r="R4" s="58"/>
      <c r="S4" s="58"/>
      <c r="T4" s="58"/>
      <c r="U4" s="58"/>
      <c r="V4" s="58"/>
    </row>
    <row r="5" spans="1:22" s="59" customFormat="1" ht="18.75">
      <c r="A5" s="60" t="s">
        <v>174</v>
      </c>
      <c r="B5" s="58"/>
      <c r="C5" s="58"/>
      <c r="D5" s="58"/>
      <c r="E5" s="58"/>
      <c r="F5" s="58"/>
      <c r="G5" s="58"/>
      <c r="H5" s="58"/>
      <c r="I5" s="58"/>
      <c r="J5" s="58"/>
      <c r="K5" s="58"/>
      <c r="L5" s="58"/>
      <c r="M5" s="58"/>
      <c r="N5" s="58"/>
      <c r="O5" s="58"/>
      <c r="P5" s="58"/>
      <c r="Q5" s="58"/>
      <c r="R5" s="58"/>
      <c r="S5" s="58"/>
      <c r="T5" s="58"/>
      <c r="U5" s="58"/>
      <c r="V5" s="58"/>
    </row>
    <row r="6" spans="1:22" s="59" customFormat="1" ht="5.25" customHeight="1">
      <c r="A6" s="60"/>
      <c r="B6" s="58"/>
      <c r="C6" s="58"/>
      <c r="D6" s="58"/>
      <c r="E6" s="58"/>
      <c r="F6" s="58"/>
      <c r="G6" s="58"/>
      <c r="H6" s="58"/>
      <c r="I6" s="58"/>
      <c r="J6" s="58"/>
      <c r="K6" s="58"/>
      <c r="L6" s="58"/>
      <c r="M6" s="58"/>
      <c r="N6" s="58"/>
      <c r="O6" s="58"/>
      <c r="P6" s="58"/>
      <c r="Q6" s="58"/>
      <c r="R6" s="58"/>
      <c r="S6" s="58"/>
      <c r="T6" s="58"/>
      <c r="U6" s="58"/>
      <c r="V6" s="58"/>
    </row>
    <row r="7" spans="1:22" s="59" customFormat="1" ht="37.5">
      <c r="A7" s="61" t="s">
        <v>182</v>
      </c>
      <c r="B7" s="58"/>
      <c r="C7" s="58"/>
      <c r="D7" s="58"/>
      <c r="E7" s="58"/>
      <c r="F7" s="58"/>
      <c r="G7" s="58"/>
      <c r="H7" s="58"/>
      <c r="I7" s="58"/>
      <c r="J7" s="58"/>
      <c r="K7" s="58"/>
      <c r="L7" s="58"/>
      <c r="M7" s="58"/>
      <c r="N7" s="58"/>
      <c r="O7" s="58"/>
      <c r="P7" s="58"/>
      <c r="Q7" s="58"/>
      <c r="R7" s="58"/>
      <c r="S7" s="58"/>
      <c r="T7" s="58"/>
      <c r="U7" s="58"/>
      <c r="V7" s="58"/>
    </row>
    <row r="8" spans="1:22" s="59" customFormat="1" ht="8.25" customHeight="1">
      <c r="A8" s="60"/>
      <c r="B8" s="58"/>
      <c r="C8" s="58"/>
      <c r="D8" s="58"/>
      <c r="E8" s="58"/>
      <c r="F8" s="58"/>
      <c r="G8" s="58"/>
      <c r="H8" s="58"/>
      <c r="I8" s="58"/>
      <c r="J8" s="58"/>
      <c r="K8" s="58"/>
      <c r="L8" s="58"/>
      <c r="M8" s="58"/>
      <c r="N8" s="58"/>
      <c r="O8" s="58"/>
      <c r="P8" s="58"/>
      <c r="Q8" s="58"/>
      <c r="R8" s="58"/>
      <c r="S8" s="58"/>
      <c r="T8" s="58"/>
      <c r="U8" s="58"/>
      <c r="V8" s="58"/>
    </row>
    <row r="9" spans="1:22" s="59" customFormat="1" ht="18.75">
      <c r="A9" s="60" t="s">
        <v>175</v>
      </c>
      <c r="B9" s="58"/>
      <c r="C9" s="58"/>
      <c r="D9" s="58"/>
      <c r="E9" s="58"/>
      <c r="F9" s="58"/>
      <c r="G9" s="58"/>
      <c r="H9" s="58"/>
      <c r="I9" s="58"/>
      <c r="J9" s="58"/>
      <c r="K9" s="58"/>
      <c r="L9" s="58"/>
      <c r="M9" s="58"/>
      <c r="N9" s="58"/>
      <c r="O9" s="58"/>
      <c r="P9" s="58"/>
      <c r="Q9" s="58"/>
      <c r="R9" s="58"/>
      <c r="S9" s="58"/>
      <c r="T9" s="58"/>
      <c r="U9" s="58"/>
      <c r="V9" s="58"/>
    </row>
    <row r="10" spans="1:22" s="59" customFormat="1" ht="6.75" customHeight="1">
      <c r="A10" s="60"/>
      <c r="B10" s="58"/>
      <c r="C10" s="58"/>
      <c r="D10" s="58"/>
      <c r="E10" s="58"/>
      <c r="F10" s="58"/>
      <c r="G10" s="58"/>
      <c r="H10" s="58"/>
      <c r="I10" s="58"/>
      <c r="J10" s="58"/>
      <c r="K10" s="58"/>
      <c r="L10" s="58"/>
      <c r="M10" s="58"/>
      <c r="N10" s="58"/>
      <c r="O10" s="58"/>
      <c r="P10" s="58"/>
      <c r="Q10" s="58"/>
      <c r="R10" s="58"/>
      <c r="S10" s="58"/>
      <c r="T10" s="58"/>
      <c r="U10" s="58"/>
      <c r="V10" s="58"/>
    </row>
    <row r="11" spans="1:22" s="59" customFormat="1" ht="18.75">
      <c r="A11" s="62" t="s">
        <v>176</v>
      </c>
      <c r="B11" s="58"/>
      <c r="C11" s="58"/>
      <c r="D11" s="58"/>
      <c r="E11" s="58"/>
      <c r="F11" s="58"/>
      <c r="G11" s="58"/>
      <c r="H11" s="58"/>
      <c r="I11" s="58"/>
      <c r="J11" s="58"/>
      <c r="K11" s="58"/>
      <c r="L11" s="58"/>
      <c r="M11" s="58"/>
      <c r="N11" s="58"/>
      <c r="O11" s="58"/>
      <c r="P11" s="58"/>
      <c r="Q11" s="58"/>
      <c r="R11" s="58"/>
      <c r="S11" s="58"/>
      <c r="T11" s="58"/>
      <c r="U11" s="58"/>
      <c r="V11" s="58"/>
    </row>
    <row r="12" spans="1:22" s="59" customFormat="1" ht="37.5">
      <c r="A12" s="61" t="s">
        <v>177</v>
      </c>
      <c r="B12" s="58"/>
      <c r="C12" s="58"/>
      <c r="D12" s="58"/>
      <c r="E12" s="58"/>
      <c r="F12" s="58"/>
      <c r="G12" s="58"/>
      <c r="H12" s="58"/>
      <c r="I12" s="58"/>
      <c r="J12" s="58"/>
      <c r="K12" s="58"/>
      <c r="L12" s="58"/>
      <c r="M12" s="58"/>
      <c r="N12" s="58"/>
      <c r="O12" s="58"/>
      <c r="P12" s="58"/>
      <c r="Q12" s="58"/>
      <c r="R12" s="58"/>
      <c r="S12" s="58"/>
      <c r="T12" s="58"/>
      <c r="U12" s="58"/>
      <c r="V12" s="58"/>
    </row>
    <row r="13" spans="1:22" s="59" customFormat="1" ht="6" customHeight="1">
      <c r="A13" s="60"/>
      <c r="B13" s="58"/>
      <c r="C13" s="58"/>
      <c r="D13" s="58"/>
      <c r="E13" s="58"/>
      <c r="F13" s="58"/>
      <c r="G13" s="58"/>
      <c r="H13" s="58"/>
      <c r="I13" s="58"/>
      <c r="J13" s="58"/>
      <c r="K13" s="58"/>
      <c r="L13" s="58"/>
      <c r="M13" s="58"/>
      <c r="N13" s="58"/>
      <c r="O13" s="58"/>
      <c r="P13" s="58"/>
      <c r="Q13" s="58"/>
      <c r="R13" s="58"/>
      <c r="S13" s="58"/>
      <c r="T13" s="58"/>
      <c r="U13" s="58"/>
      <c r="V13" s="58"/>
    </row>
    <row r="14" spans="1:22" s="59" customFormat="1" ht="18.75">
      <c r="A14" s="62" t="s">
        <v>178</v>
      </c>
      <c r="B14" s="58"/>
      <c r="C14" s="58"/>
      <c r="D14" s="58"/>
      <c r="E14" s="58"/>
      <c r="F14" s="58"/>
      <c r="G14" s="58"/>
      <c r="H14" s="58"/>
      <c r="I14" s="58"/>
      <c r="J14" s="58"/>
      <c r="K14" s="58"/>
      <c r="L14" s="58"/>
      <c r="M14" s="58"/>
      <c r="N14" s="58"/>
      <c r="O14" s="58"/>
      <c r="P14" s="58"/>
      <c r="Q14" s="58"/>
      <c r="R14" s="58"/>
      <c r="S14" s="58"/>
      <c r="T14" s="58"/>
      <c r="U14" s="58"/>
      <c r="V14" s="58"/>
    </row>
    <row r="15" spans="1:22" s="59" customFormat="1" ht="37.5">
      <c r="A15" s="61" t="s">
        <v>179</v>
      </c>
      <c r="B15" s="58"/>
      <c r="C15" s="58"/>
      <c r="D15" s="58"/>
      <c r="E15" s="58"/>
      <c r="F15" s="58"/>
      <c r="G15" s="58"/>
      <c r="H15" s="58"/>
      <c r="I15" s="58"/>
      <c r="J15" s="58"/>
      <c r="K15" s="58"/>
      <c r="L15" s="58"/>
      <c r="M15" s="58"/>
      <c r="N15" s="58"/>
      <c r="O15" s="58"/>
      <c r="P15" s="58"/>
      <c r="Q15" s="58"/>
      <c r="R15" s="58"/>
      <c r="S15" s="58"/>
      <c r="T15" s="58"/>
      <c r="U15" s="58"/>
      <c r="V15" s="58"/>
    </row>
    <row r="16" spans="1:22" s="59" customFormat="1" ht="7.5" customHeight="1">
      <c r="A16" s="60"/>
      <c r="B16" s="58"/>
      <c r="C16" s="58"/>
      <c r="D16" s="58"/>
      <c r="E16" s="58"/>
      <c r="F16" s="58"/>
      <c r="G16" s="58"/>
      <c r="H16" s="58"/>
      <c r="I16" s="58"/>
      <c r="J16" s="58"/>
      <c r="K16" s="58"/>
      <c r="L16" s="58"/>
      <c r="M16" s="58"/>
      <c r="N16" s="58"/>
      <c r="O16" s="58"/>
      <c r="P16" s="58"/>
      <c r="Q16" s="58"/>
      <c r="R16" s="58"/>
      <c r="S16" s="58"/>
      <c r="T16" s="58"/>
      <c r="U16" s="58"/>
      <c r="V16" s="58"/>
    </row>
    <row r="17" spans="1:22" s="59" customFormat="1" ht="18.75">
      <c r="A17" s="62" t="s">
        <v>180</v>
      </c>
      <c r="B17" s="58"/>
      <c r="C17" s="58"/>
      <c r="D17" s="58"/>
      <c r="E17" s="58"/>
      <c r="F17" s="58"/>
      <c r="G17" s="58"/>
      <c r="H17" s="58"/>
      <c r="I17" s="58"/>
      <c r="J17" s="58"/>
      <c r="K17" s="58"/>
      <c r="L17" s="58"/>
      <c r="M17" s="58"/>
      <c r="N17" s="58"/>
      <c r="O17" s="58"/>
      <c r="P17" s="58"/>
      <c r="Q17" s="58"/>
      <c r="R17" s="58"/>
      <c r="S17" s="58"/>
      <c r="T17" s="58"/>
      <c r="U17" s="58"/>
      <c r="V17" s="58"/>
    </row>
    <row r="18" spans="1:22" s="59" customFormat="1" ht="37.5">
      <c r="A18" s="61" t="s">
        <v>181</v>
      </c>
      <c r="B18" s="58"/>
      <c r="C18" s="58"/>
      <c r="D18" s="58"/>
      <c r="E18" s="58"/>
      <c r="F18" s="58"/>
      <c r="G18" s="58"/>
      <c r="H18" s="58"/>
      <c r="I18" s="58"/>
      <c r="J18" s="58"/>
      <c r="K18" s="58"/>
      <c r="L18" s="58"/>
      <c r="M18" s="58"/>
      <c r="N18" s="58"/>
      <c r="O18" s="58"/>
      <c r="P18" s="58"/>
      <c r="Q18" s="58"/>
      <c r="R18" s="58"/>
      <c r="S18" s="58"/>
      <c r="T18" s="58"/>
      <c r="U18" s="58"/>
      <c r="V18" s="58"/>
    </row>
    <row r="19" spans="1:22" s="59" customFormat="1" ht="8.25" customHeight="1">
      <c r="A19" s="60"/>
      <c r="B19" s="58"/>
      <c r="C19" s="58"/>
      <c r="D19" s="58"/>
      <c r="E19" s="58"/>
      <c r="F19" s="58"/>
      <c r="G19" s="58"/>
      <c r="H19" s="58"/>
      <c r="I19" s="58"/>
      <c r="J19" s="58"/>
      <c r="K19" s="58"/>
      <c r="L19" s="58"/>
      <c r="M19" s="58"/>
      <c r="N19" s="58"/>
      <c r="O19" s="58"/>
      <c r="P19" s="58"/>
      <c r="Q19" s="58"/>
      <c r="R19" s="58"/>
      <c r="S19" s="58"/>
      <c r="T19" s="58"/>
      <c r="U19" s="58"/>
      <c r="V19" s="58"/>
    </row>
    <row r="20" spans="1:22" s="59" customFormat="1" ht="18.75">
      <c r="A20" s="62" t="s">
        <v>184</v>
      </c>
      <c r="B20" s="58"/>
      <c r="C20" s="58"/>
      <c r="D20" s="58"/>
      <c r="E20" s="58"/>
      <c r="F20" s="58"/>
      <c r="G20" s="58"/>
      <c r="H20" s="58"/>
      <c r="I20" s="58"/>
      <c r="J20" s="58"/>
      <c r="K20" s="58"/>
      <c r="L20" s="58"/>
      <c r="M20" s="58"/>
      <c r="N20" s="58"/>
      <c r="O20" s="58"/>
      <c r="P20" s="58"/>
      <c r="Q20" s="58"/>
      <c r="R20" s="58"/>
      <c r="S20" s="58"/>
      <c r="T20" s="58"/>
      <c r="U20" s="58"/>
      <c r="V20" s="58"/>
    </row>
    <row r="21" spans="1:22" s="59" customFormat="1" ht="37.5">
      <c r="A21" s="61" t="s">
        <v>183</v>
      </c>
      <c r="B21" s="58"/>
      <c r="C21" s="58"/>
      <c r="D21" s="58"/>
      <c r="E21" s="58"/>
      <c r="F21" s="58"/>
      <c r="G21" s="58"/>
      <c r="H21" s="58"/>
      <c r="I21" s="58"/>
      <c r="J21" s="58"/>
      <c r="K21" s="58"/>
      <c r="L21" s="58"/>
      <c r="M21" s="58"/>
      <c r="N21" s="58"/>
      <c r="O21" s="58"/>
      <c r="P21" s="58"/>
      <c r="Q21" s="58"/>
      <c r="R21" s="58"/>
      <c r="S21" s="58"/>
      <c r="T21" s="58"/>
      <c r="U21" s="58"/>
      <c r="V21" s="58"/>
    </row>
    <row r="22" ht="11.25" customHeight="1">
      <c r="A22" s="60"/>
    </row>
    <row r="23" ht="18.75">
      <c r="A23" s="62" t="s">
        <v>185</v>
      </c>
    </row>
    <row r="24" ht="18.75">
      <c r="A24" s="60" t="s">
        <v>186</v>
      </c>
    </row>
    <row r="25" ht="15" customHeight="1">
      <c r="A25" s="60"/>
    </row>
    <row r="26" ht="18.75">
      <c r="A26" s="62" t="s">
        <v>98</v>
      </c>
    </row>
    <row r="27" ht="18.75">
      <c r="A27" s="60" t="s">
        <v>187</v>
      </c>
    </row>
    <row r="28" ht="12.75">
      <c r="A28" s="58"/>
    </row>
    <row r="29" ht="12.75">
      <c r="A29" s="58"/>
    </row>
    <row r="30" ht="19.5">
      <c r="A30" s="113" t="s">
        <v>225</v>
      </c>
    </row>
    <row r="31" ht="12.75">
      <c r="A31" s="58"/>
    </row>
    <row r="32" ht="12.75">
      <c r="A32" s="58"/>
    </row>
    <row r="33" ht="12.75">
      <c r="A33" s="58"/>
    </row>
    <row r="34" ht="12.75">
      <c r="A34" s="58"/>
    </row>
    <row r="35" ht="12.75">
      <c r="A35" s="58"/>
    </row>
    <row r="36" ht="12.75">
      <c r="A36" s="58"/>
    </row>
    <row r="37" ht="12.75">
      <c r="A37" s="58"/>
    </row>
    <row r="38" ht="12.75">
      <c r="A38" s="58"/>
    </row>
    <row r="39" ht="12.75">
      <c r="A39" s="58"/>
    </row>
    <row r="40" ht="12.75">
      <c r="A40" s="58"/>
    </row>
    <row r="41" ht="12.75">
      <c r="A41" s="58"/>
    </row>
    <row r="42" ht="12.75">
      <c r="A42" s="58"/>
    </row>
    <row r="43" ht="12.75">
      <c r="A43" s="58"/>
    </row>
    <row r="44" ht="12.75">
      <c r="A44" s="58"/>
    </row>
    <row r="45" ht="12.75">
      <c r="A45" s="58"/>
    </row>
    <row r="46" ht="12.75">
      <c r="A46" s="58"/>
    </row>
    <row r="47" ht="12.75">
      <c r="A47" s="58"/>
    </row>
    <row r="48" ht="12.75">
      <c r="A48" s="58"/>
    </row>
    <row r="49" ht="12.75">
      <c r="A49" s="58"/>
    </row>
    <row r="50" ht="12.75">
      <c r="A50" s="58"/>
    </row>
    <row r="51" ht="12.75">
      <c r="A51" s="58"/>
    </row>
    <row r="52" ht="12.75">
      <c r="A52" s="5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41"/>
  <sheetViews>
    <sheetView zoomScalePageLayoutView="0" workbookViewId="0" topLeftCell="A5">
      <selection activeCell="G7" sqref="G7"/>
    </sheetView>
  </sheetViews>
  <sheetFormatPr defaultColWidth="7.57421875" defaultRowHeight="12.75"/>
  <cols>
    <col min="1" max="1" width="21.7109375" style="23" customWidth="1"/>
    <col min="2" max="4" width="8.00390625" style="11" bestFit="1" customWidth="1"/>
    <col min="5" max="5" width="8.421875" style="11" customWidth="1"/>
    <col min="6" max="17" width="8.00390625" style="11" bestFit="1" customWidth="1"/>
    <col min="18" max="16384" width="7.57421875" style="11" customWidth="1"/>
  </cols>
  <sheetData>
    <row r="1" s="97" customFormat="1" ht="18.75">
      <c r="A1" s="99" t="s">
        <v>157</v>
      </c>
    </row>
    <row r="2" s="97" customFormat="1" ht="18.75">
      <c r="A2" s="100" t="s">
        <v>36</v>
      </c>
    </row>
    <row r="3" s="97" customFormat="1" ht="18.75">
      <c r="A3" s="100" t="s">
        <v>37</v>
      </c>
    </row>
    <row r="4" s="97" customFormat="1" ht="18.75">
      <c r="A4" s="100" t="s">
        <v>188</v>
      </c>
    </row>
    <row r="5" s="97" customFormat="1" ht="18.75">
      <c r="A5" s="100" t="s">
        <v>189</v>
      </c>
    </row>
    <row r="7" spans="1:7" ht="18.75">
      <c r="A7" s="22" t="s">
        <v>19</v>
      </c>
      <c r="G7" s="29">
        <v>0.5</v>
      </c>
    </row>
    <row r="8" ht="15.75">
      <c r="G8" s="11" t="s">
        <v>156</v>
      </c>
    </row>
    <row r="9" spans="2:5" ht="18.75">
      <c r="B9" s="23"/>
      <c r="E9" s="24" t="s">
        <v>38</v>
      </c>
    </row>
    <row r="10" spans="1:17" ht="18.75">
      <c r="A10" s="25" t="s">
        <v>1</v>
      </c>
      <c r="B10" s="26">
        <v>1.5</v>
      </c>
      <c r="C10" s="26">
        <f>B10+0.1</f>
        <v>1.6</v>
      </c>
      <c r="D10" s="26">
        <f aca="true" t="shared" si="0" ref="D10:K10">C10+0.1</f>
        <v>1.7000000000000002</v>
      </c>
      <c r="E10" s="26">
        <f t="shared" si="0"/>
        <v>1.8000000000000003</v>
      </c>
      <c r="F10" s="26">
        <f t="shared" si="0"/>
        <v>1.9000000000000004</v>
      </c>
      <c r="G10" s="26">
        <f t="shared" si="0"/>
        <v>2.0000000000000004</v>
      </c>
      <c r="H10" s="26">
        <v>2.1</v>
      </c>
      <c r="I10" s="26">
        <f t="shared" si="0"/>
        <v>2.2</v>
      </c>
      <c r="J10" s="26">
        <f t="shared" si="0"/>
        <v>2.3000000000000003</v>
      </c>
      <c r="K10" s="26">
        <f t="shared" si="0"/>
        <v>2.4000000000000004</v>
      </c>
      <c r="L10" s="26">
        <f aca="true" t="shared" si="1" ref="L10:Q10">K10+0.1</f>
        <v>2.5000000000000004</v>
      </c>
      <c r="M10" s="26">
        <f t="shared" si="1"/>
        <v>2.6000000000000005</v>
      </c>
      <c r="N10" s="26">
        <f t="shared" si="1"/>
        <v>2.7000000000000006</v>
      </c>
      <c r="O10" s="26">
        <f t="shared" si="1"/>
        <v>2.8000000000000007</v>
      </c>
      <c r="P10" s="26">
        <f t="shared" si="1"/>
        <v>2.900000000000001</v>
      </c>
      <c r="Q10" s="26">
        <f t="shared" si="1"/>
        <v>3.000000000000001</v>
      </c>
    </row>
    <row r="11" spans="1:17" ht="15.75">
      <c r="A11" s="118">
        <v>0.6</v>
      </c>
      <c r="B11" s="28">
        <f>((1/(87.1/$A11-0.32))*11.1382)*$G$7*B$10</f>
        <v>0.05767236618032863</v>
      </c>
      <c r="C11" s="28">
        <f aca="true" t="shared" si="2" ref="B11:Q26">((1/(87.1/$A11-0.32))*11.1382)*$G$7*C$10</f>
        <v>0.061517190592350536</v>
      </c>
      <c r="D11" s="28">
        <f t="shared" si="2"/>
        <v>0.06536201500437246</v>
      </c>
      <c r="E11" s="28">
        <f t="shared" si="2"/>
        <v>0.06920683941639436</v>
      </c>
      <c r="F11" s="28">
        <f t="shared" si="2"/>
        <v>0.07305166382841627</v>
      </c>
      <c r="G11" s="28">
        <f t="shared" si="2"/>
        <v>0.07689648824043818</v>
      </c>
      <c r="H11" s="28">
        <f t="shared" si="2"/>
        <v>0.08074131265246008</v>
      </c>
      <c r="I11" s="28">
        <f t="shared" si="2"/>
        <v>0.084586137064482</v>
      </c>
      <c r="J11" s="28">
        <f t="shared" si="2"/>
        <v>0.08843096147650391</v>
      </c>
      <c r="K11" s="28">
        <f t="shared" si="2"/>
        <v>0.09227578588852582</v>
      </c>
      <c r="L11" s="28">
        <f t="shared" si="2"/>
        <v>0.09612061030054772</v>
      </c>
      <c r="M11" s="28">
        <f t="shared" si="2"/>
        <v>0.09996543471256963</v>
      </c>
      <c r="N11" s="28">
        <f t="shared" si="2"/>
        <v>0.10381025912459155</v>
      </c>
      <c r="O11" s="28">
        <f t="shared" si="2"/>
        <v>0.10765508353661346</v>
      </c>
      <c r="P11" s="28">
        <f t="shared" si="2"/>
        <v>0.11149990794863537</v>
      </c>
      <c r="Q11" s="28">
        <f t="shared" si="2"/>
        <v>0.11534473236065729</v>
      </c>
    </row>
    <row r="12" spans="1:17" ht="15.75">
      <c r="A12" s="27">
        <v>0.7</v>
      </c>
      <c r="B12" s="28">
        <f t="shared" si="2"/>
        <v>0.06730921082922786</v>
      </c>
      <c r="C12" s="28">
        <f t="shared" si="2"/>
        <v>0.07179649155117639</v>
      </c>
      <c r="D12" s="28">
        <f t="shared" si="2"/>
        <v>0.07628377227312493</v>
      </c>
      <c r="E12" s="28">
        <f t="shared" si="2"/>
        <v>0.08077105299507345</v>
      </c>
      <c r="F12" s="28">
        <f t="shared" si="2"/>
        <v>0.08525833371702198</v>
      </c>
      <c r="G12" s="28">
        <f t="shared" si="2"/>
        <v>0.0897456144389705</v>
      </c>
      <c r="H12" s="28">
        <f t="shared" si="2"/>
        <v>0.09423289516091901</v>
      </c>
      <c r="I12" s="28">
        <f t="shared" si="2"/>
        <v>0.09872017588286754</v>
      </c>
      <c r="J12" s="28">
        <f t="shared" si="2"/>
        <v>0.10320745660481608</v>
      </c>
      <c r="K12" s="28">
        <f t="shared" si="2"/>
        <v>0.1076947373267646</v>
      </c>
      <c r="L12" s="28">
        <f t="shared" si="2"/>
        <v>0.11218201804871313</v>
      </c>
      <c r="M12" s="28">
        <f t="shared" si="2"/>
        <v>0.11666929877066165</v>
      </c>
      <c r="N12" s="28">
        <f t="shared" si="2"/>
        <v>0.12115657949261019</v>
      </c>
      <c r="O12" s="28">
        <f t="shared" si="2"/>
        <v>0.1256438602145587</v>
      </c>
      <c r="P12" s="28">
        <f t="shared" si="2"/>
        <v>0.13013114093650724</v>
      </c>
      <c r="Q12" s="28">
        <f t="shared" si="2"/>
        <v>0.13461842165845578</v>
      </c>
    </row>
    <row r="13" spans="1:17" ht="15.75">
      <c r="A13" s="27">
        <f>A12+0.1</f>
        <v>0.7999999999999999</v>
      </c>
      <c r="B13" s="28">
        <f t="shared" si="2"/>
        <v>0.07695315738565703</v>
      </c>
      <c r="C13" s="28">
        <f t="shared" si="2"/>
        <v>0.08208336787803416</v>
      </c>
      <c r="D13" s="28">
        <f t="shared" si="2"/>
        <v>0.08721357837041131</v>
      </c>
      <c r="E13" s="28">
        <f t="shared" si="2"/>
        <v>0.09234378886278845</v>
      </c>
      <c r="F13" s="28">
        <f t="shared" si="2"/>
        <v>0.09747399935516558</v>
      </c>
      <c r="G13" s="28">
        <f t="shared" si="2"/>
        <v>0.10260420984754273</v>
      </c>
      <c r="H13" s="28">
        <f t="shared" si="2"/>
        <v>0.10773442033991984</v>
      </c>
      <c r="I13" s="28">
        <f t="shared" si="2"/>
        <v>0.11286463083229699</v>
      </c>
      <c r="J13" s="28">
        <f t="shared" si="2"/>
        <v>0.11799484132467412</v>
      </c>
      <c r="K13" s="28">
        <f t="shared" si="2"/>
        <v>0.12312505181705126</v>
      </c>
      <c r="L13" s="28">
        <f t="shared" si="2"/>
        <v>0.1282552623094284</v>
      </c>
      <c r="M13" s="28">
        <f t="shared" si="2"/>
        <v>0.13338547280180554</v>
      </c>
      <c r="N13" s="28">
        <f t="shared" si="2"/>
        <v>0.13851568329418268</v>
      </c>
      <c r="O13" s="28">
        <f t="shared" si="2"/>
        <v>0.14364589378655981</v>
      </c>
      <c r="P13" s="28">
        <f t="shared" si="2"/>
        <v>0.14877610427893695</v>
      </c>
      <c r="Q13" s="28">
        <f t="shared" si="2"/>
        <v>0.1539063147713141</v>
      </c>
    </row>
    <row r="14" spans="1:17" ht="15.75">
      <c r="A14" s="27">
        <f aca="true" t="shared" si="3" ref="A14:A41">A13+0.1</f>
        <v>0.8999999999999999</v>
      </c>
      <c r="B14" s="28">
        <f t="shared" si="2"/>
        <v>0.08660421370317464</v>
      </c>
      <c r="C14" s="28">
        <f t="shared" si="2"/>
        <v>0.09237782795005296</v>
      </c>
      <c r="D14" s="28">
        <f t="shared" si="2"/>
        <v>0.09815144219693128</v>
      </c>
      <c r="E14" s="28">
        <f t="shared" si="2"/>
        <v>0.1039250564438096</v>
      </c>
      <c r="F14" s="28">
        <f t="shared" si="2"/>
        <v>0.10969867069068791</v>
      </c>
      <c r="G14" s="28">
        <f t="shared" si="2"/>
        <v>0.11547228493756623</v>
      </c>
      <c r="H14" s="28">
        <f t="shared" si="2"/>
        <v>0.12124589918444452</v>
      </c>
      <c r="I14" s="28">
        <f t="shared" si="2"/>
        <v>0.12701951343132284</v>
      </c>
      <c r="J14" s="28">
        <f t="shared" si="2"/>
        <v>0.13279312767820114</v>
      </c>
      <c r="K14" s="28">
        <f t="shared" si="2"/>
        <v>0.13856674192507945</v>
      </c>
      <c r="L14" s="28">
        <f t="shared" si="2"/>
        <v>0.14434035617195778</v>
      </c>
      <c r="M14" s="28">
        <f t="shared" si="2"/>
        <v>0.1501139704188361</v>
      </c>
      <c r="N14" s="28">
        <f t="shared" si="2"/>
        <v>0.1558875846657144</v>
      </c>
      <c r="O14" s="28">
        <f t="shared" si="2"/>
        <v>0.16166119891259273</v>
      </c>
      <c r="P14" s="28">
        <f t="shared" si="2"/>
        <v>0.16743481315947104</v>
      </c>
      <c r="Q14" s="28">
        <f t="shared" si="2"/>
        <v>0.17320842740634934</v>
      </c>
    </row>
    <row r="15" spans="1:17" ht="15.75">
      <c r="A15" s="27">
        <f t="shared" si="3"/>
        <v>0.9999999999999999</v>
      </c>
      <c r="B15" s="28">
        <f t="shared" si="2"/>
        <v>0.09626238764692324</v>
      </c>
      <c r="C15" s="28">
        <f t="shared" si="2"/>
        <v>0.10267988015671813</v>
      </c>
      <c r="D15" s="28">
        <f t="shared" si="2"/>
        <v>0.10909737266651301</v>
      </c>
      <c r="E15" s="28">
        <f t="shared" si="2"/>
        <v>0.1155148651763079</v>
      </c>
      <c r="F15" s="28">
        <f t="shared" si="2"/>
        <v>0.12193235768610279</v>
      </c>
      <c r="G15" s="28">
        <f t="shared" si="2"/>
        <v>0.12834985019589767</v>
      </c>
      <c r="H15" s="28">
        <f t="shared" si="2"/>
        <v>0.13476734270569254</v>
      </c>
      <c r="I15" s="28">
        <f t="shared" si="2"/>
        <v>0.14118483521548741</v>
      </c>
      <c r="J15" s="28">
        <f t="shared" si="2"/>
        <v>0.1476023277252823</v>
      </c>
      <c r="K15" s="28">
        <f t="shared" si="2"/>
        <v>0.1540198202350772</v>
      </c>
      <c r="L15" s="28">
        <f t="shared" si="2"/>
        <v>0.16043731274487208</v>
      </c>
      <c r="M15" s="28">
        <f t="shared" si="2"/>
        <v>0.16685480525466698</v>
      </c>
      <c r="N15" s="28">
        <f t="shared" si="2"/>
        <v>0.17327229776446187</v>
      </c>
      <c r="O15" s="28">
        <f t="shared" si="2"/>
        <v>0.17968979027425674</v>
      </c>
      <c r="P15" s="28">
        <f t="shared" si="2"/>
        <v>0.18610728278405164</v>
      </c>
      <c r="Q15" s="28">
        <f t="shared" si="2"/>
        <v>0.19252477529384654</v>
      </c>
    </row>
    <row r="16" spans="1:17" ht="15.75">
      <c r="A16" s="27">
        <f t="shared" si="3"/>
        <v>1.0999999999999999</v>
      </c>
      <c r="B16" s="28">
        <f t="shared" si="2"/>
        <v>0.10592768709365055</v>
      </c>
      <c r="C16" s="28">
        <f t="shared" si="2"/>
        <v>0.11298953289989394</v>
      </c>
      <c r="D16" s="28">
        <f t="shared" si="2"/>
        <v>0.12005137870613732</v>
      </c>
      <c r="E16" s="28">
        <f t="shared" si="2"/>
        <v>0.1271132245123807</v>
      </c>
      <c r="F16" s="28">
        <f t="shared" si="2"/>
        <v>0.13417507031862408</v>
      </c>
      <c r="G16" s="28">
        <f t="shared" si="2"/>
        <v>0.14123691612486744</v>
      </c>
      <c r="H16" s="28">
        <f t="shared" si="2"/>
        <v>0.1482987619311108</v>
      </c>
      <c r="I16" s="28">
        <f t="shared" si="2"/>
        <v>0.15536060773735416</v>
      </c>
      <c r="J16" s="28">
        <f t="shared" si="2"/>
        <v>0.16242245354359755</v>
      </c>
      <c r="K16" s="28">
        <f t="shared" si="2"/>
        <v>0.1694842993498409</v>
      </c>
      <c r="L16" s="28">
        <f t="shared" si="2"/>
        <v>0.1765461451560843</v>
      </c>
      <c r="M16" s="28">
        <f t="shared" si="2"/>
        <v>0.18360799096232766</v>
      </c>
      <c r="N16" s="28">
        <f t="shared" si="2"/>
        <v>0.19066983676857105</v>
      </c>
      <c r="O16" s="28">
        <f t="shared" si="2"/>
        <v>0.19773168257481444</v>
      </c>
      <c r="P16" s="28">
        <f t="shared" si="2"/>
        <v>0.2047935283810578</v>
      </c>
      <c r="Q16" s="28">
        <f t="shared" si="2"/>
        <v>0.2118553741873012</v>
      </c>
    </row>
    <row r="17" spans="1:17" ht="15.75">
      <c r="A17" s="27">
        <f t="shared" si="3"/>
        <v>1.2</v>
      </c>
      <c r="B17" s="28">
        <f t="shared" si="2"/>
        <v>0.11560011993173117</v>
      </c>
      <c r="C17" s="28">
        <f t="shared" si="2"/>
        <v>0.12330679459384658</v>
      </c>
      <c r="D17" s="28">
        <f t="shared" si="2"/>
        <v>0.131013469255962</v>
      </c>
      <c r="E17" s="28">
        <f t="shared" si="2"/>
        <v>0.1387201439180774</v>
      </c>
      <c r="F17" s="28">
        <f t="shared" si="2"/>
        <v>0.14642681858019282</v>
      </c>
      <c r="G17" s="28">
        <f t="shared" si="2"/>
        <v>0.15413349324230824</v>
      </c>
      <c r="H17" s="28">
        <f t="shared" si="2"/>
        <v>0.16184016790442363</v>
      </c>
      <c r="I17" s="28">
        <f t="shared" si="2"/>
        <v>0.16954684256653904</v>
      </c>
      <c r="J17" s="28">
        <f t="shared" si="2"/>
        <v>0.17725351722865446</v>
      </c>
      <c r="K17" s="28">
        <f t="shared" si="2"/>
        <v>0.18496019189076987</v>
      </c>
      <c r="L17" s="28">
        <f t="shared" si="2"/>
        <v>0.19266686655288529</v>
      </c>
      <c r="M17" s="28">
        <f t="shared" si="2"/>
        <v>0.20037354121500073</v>
      </c>
      <c r="N17" s="28">
        <f t="shared" si="2"/>
        <v>0.20808021587711614</v>
      </c>
      <c r="O17" s="28">
        <f t="shared" si="2"/>
        <v>0.21578689053923156</v>
      </c>
      <c r="P17" s="28">
        <f t="shared" si="2"/>
        <v>0.22349356520134697</v>
      </c>
      <c r="Q17" s="28">
        <f t="shared" si="2"/>
        <v>0.2312002398634624</v>
      </c>
    </row>
    <row r="18" spans="1:17" ht="15.75">
      <c r="A18" s="27">
        <f t="shared" si="3"/>
        <v>1.3</v>
      </c>
      <c r="B18" s="28">
        <f t="shared" si="2"/>
        <v>0.12527969406118772</v>
      </c>
      <c r="C18" s="28">
        <f t="shared" si="2"/>
        <v>0.13363167366526693</v>
      </c>
      <c r="D18" s="28">
        <f t="shared" si="2"/>
        <v>0.14198365326934612</v>
      </c>
      <c r="E18" s="28">
        <f t="shared" si="2"/>
        <v>0.1503356328734253</v>
      </c>
      <c r="F18" s="28">
        <f t="shared" si="2"/>
        <v>0.15868761247750449</v>
      </c>
      <c r="G18" s="28">
        <f t="shared" si="2"/>
        <v>0.16703959208158367</v>
      </c>
      <c r="H18" s="28">
        <f t="shared" si="2"/>
        <v>0.17539157168566283</v>
      </c>
      <c r="I18" s="28">
        <f t="shared" si="2"/>
        <v>0.183743551289742</v>
      </c>
      <c r="J18" s="28">
        <f t="shared" si="2"/>
        <v>0.19209553089382123</v>
      </c>
      <c r="K18" s="28">
        <f t="shared" si="2"/>
        <v>0.2004475104979004</v>
      </c>
      <c r="L18" s="28">
        <f t="shared" si="2"/>
        <v>0.2087994901019796</v>
      </c>
      <c r="M18" s="28">
        <f t="shared" si="2"/>
        <v>0.21715146970605878</v>
      </c>
      <c r="N18" s="28">
        <f t="shared" si="2"/>
        <v>0.22550344931013797</v>
      </c>
      <c r="O18" s="28">
        <f t="shared" si="2"/>
        <v>0.23385542891421715</v>
      </c>
      <c r="P18" s="28">
        <f t="shared" si="2"/>
        <v>0.24220740851829636</v>
      </c>
      <c r="Q18" s="28">
        <f t="shared" si="2"/>
        <v>0.25055938812237555</v>
      </c>
    </row>
    <row r="19" spans="1:17" ht="15.75">
      <c r="A19" s="27">
        <f t="shared" si="3"/>
        <v>1.4000000000000001</v>
      </c>
      <c r="B19" s="28">
        <f t="shared" si="2"/>
        <v>0.13496641739371282</v>
      </c>
      <c r="C19" s="28">
        <f t="shared" si="2"/>
        <v>0.14396417855329366</v>
      </c>
      <c r="D19" s="28">
        <f t="shared" si="2"/>
        <v>0.15296193971287453</v>
      </c>
      <c r="E19" s="28">
        <f t="shared" si="2"/>
        <v>0.1619597008724554</v>
      </c>
      <c r="F19" s="28">
        <f t="shared" si="2"/>
        <v>0.17095746203203627</v>
      </c>
      <c r="G19" s="28">
        <f t="shared" si="2"/>
        <v>0.1799552231916171</v>
      </c>
      <c r="H19" s="28">
        <f t="shared" si="2"/>
        <v>0.18895298435119795</v>
      </c>
      <c r="I19" s="28">
        <f t="shared" si="2"/>
        <v>0.1979507455107788</v>
      </c>
      <c r="J19" s="28">
        <f t="shared" si="2"/>
        <v>0.20694850667035966</v>
      </c>
      <c r="K19" s="28">
        <f t="shared" si="2"/>
        <v>0.21594626782994053</v>
      </c>
      <c r="L19" s="28">
        <f t="shared" si="2"/>
        <v>0.2249440289895214</v>
      </c>
      <c r="M19" s="28">
        <f t="shared" si="2"/>
        <v>0.23394179014910224</v>
      </c>
      <c r="N19" s="28">
        <f t="shared" si="2"/>
        <v>0.2429395513086831</v>
      </c>
      <c r="O19" s="28">
        <f t="shared" si="2"/>
        <v>0.25193731246826395</v>
      </c>
      <c r="P19" s="28">
        <f t="shared" si="2"/>
        <v>0.26093507362784485</v>
      </c>
      <c r="Q19" s="28">
        <f t="shared" si="2"/>
        <v>0.2699328347874257</v>
      </c>
    </row>
    <row r="20" spans="1:17" ht="15.75">
      <c r="A20" s="27">
        <f t="shared" si="3"/>
        <v>1.5000000000000002</v>
      </c>
      <c r="B20" s="28">
        <f t="shared" si="2"/>
        <v>0.1446602978526899</v>
      </c>
      <c r="C20" s="28">
        <f t="shared" si="2"/>
        <v>0.15430431770953593</v>
      </c>
      <c r="D20" s="28">
        <f t="shared" si="2"/>
        <v>0.16394833756638194</v>
      </c>
      <c r="E20" s="28">
        <f t="shared" si="2"/>
        <v>0.17359235742322793</v>
      </c>
      <c r="F20" s="28">
        <f t="shared" si="2"/>
        <v>0.18323637728007394</v>
      </c>
      <c r="G20" s="28">
        <f t="shared" si="2"/>
        <v>0.19288039713691996</v>
      </c>
      <c r="H20" s="28">
        <f t="shared" si="2"/>
        <v>0.20252441699376592</v>
      </c>
      <c r="I20" s="28">
        <f t="shared" si="2"/>
        <v>0.2121684368506119</v>
      </c>
      <c r="J20" s="28">
        <f t="shared" si="2"/>
        <v>0.22181245670745792</v>
      </c>
      <c r="K20" s="28">
        <f t="shared" si="2"/>
        <v>0.2314564765643039</v>
      </c>
      <c r="L20" s="28">
        <f t="shared" si="2"/>
        <v>0.24110049642114992</v>
      </c>
      <c r="M20" s="28">
        <f t="shared" si="2"/>
        <v>0.25074451627799593</v>
      </c>
      <c r="N20" s="28">
        <f t="shared" si="2"/>
        <v>0.2603885361348419</v>
      </c>
      <c r="O20" s="28">
        <f t="shared" si="2"/>
        <v>0.2700325559916879</v>
      </c>
      <c r="P20" s="28">
        <f t="shared" si="2"/>
        <v>0.27967657584853395</v>
      </c>
      <c r="Q20" s="28">
        <f t="shared" si="2"/>
        <v>0.28932059570537993</v>
      </c>
    </row>
    <row r="21" spans="1:17" ht="15.75">
      <c r="A21" s="27">
        <f t="shared" si="3"/>
        <v>1.6000000000000003</v>
      </c>
      <c r="B21" s="28">
        <f t="shared" si="2"/>
        <v>0.15436134337321572</v>
      </c>
      <c r="C21" s="28">
        <f t="shared" si="2"/>
        <v>0.1646520995980968</v>
      </c>
      <c r="D21" s="28">
        <f t="shared" si="2"/>
        <v>0.17494285582297783</v>
      </c>
      <c r="E21" s="28">
        <f t="shared" si="2"/>
        <v>0.1852336120478589</v>
      </c>
      <c r="F21" s="28">
        <f t="shared" si="2"/>
        <v>0.19552436827273995</v>
      </c>
      <c r="G21" s="28">
        <f t="shared" si="2"/>
        <v>0.20581512449762102</v>
      </c>
      <c r="H21" s="28">
        <f t="shared" si="2"/>
        <v>0.21610588072250203</v>
      </c>
      <c r="I21" s="28">
        <f t="shared" si="2"/>
        <v>0.22639663694738307</v>
      </c>
      <c r="J21" s="28">
        <f t="shared" si="2"/>
        <v>0.23668739317226414</v>
      </c>
      <c r="K21" s="28">
        <f t="shared" si="2"/>
        <v>0.24697814939714519</v>
      </c>
      <c r="L21" s="28">
        <f t="shared" si="2"/>
        <v>0.25726890562202626</v>
      </c>
      <c r="M21" s="28">
        <f t="shared" si="2"/>
        <v>0.2675596618469073</v>
      </c>
      <c r="N21" s="28">
        <f t="shared" si="2"/>
        <v>0.27785041807178834</v>
      </c>
      <c r="O21" s="28">
        <f t="shared" si="2"/>
        <v>0.2881411742966694</v>
      </c>
      <c r="P21" s="28">
        <f t="shared" si="2"/>
        <v>0.2984319305215505</v>
      </c>
      <c r="Q21" s="28">
        <f t="shared" si="2"/>
        <v>0.30872268674643155</v>
      </c>
    </row>
    <row r="22" spans="1:17" ht="15.75">
      <c r="A22" s="27">
        <f t="shared" si="3"/>
        <v>1.7000000000000004</v>
      </c>
      <c r="B22" s="28">
        <f t="shared" si="2"/>
        <v>0.16406956190212119</v>
      </c>
      <c r="C22" s="28">
        <f t="shared" si="2"/>
        <v>0.17500753269559596</v>
      </c>
      <c r="D22" s="28">
        <f t="shared" si="2"/>
        <v>0.1859455034890707</v>
      </c>
      <c r="E22" s="28">
        <f t="shared" si="2"/>
        <v>0.19688347428254546</v>
      </c>
      <c r="F22" s="28">
        <f t="shared" si="2"/>
        <v>0.20782144507602024</v>
      </c>
      <c r="G22" s="28">
        <f t="shared" si="2"/>
        <v>0.218759415869495</v>
      </c>
      <c r="H22" s="28">
        <f t="shared" si="2"/>
        <v>0.22969738666296968</v>
      </c>
      <c r="I22" s="28">
        <f t="shared" si="2"/>
        <v>0.24063535745644443</v>
      </c>
      <c r="J22" s="28">
        <f t="shared" si="2"/>
        <v>0.2515733282499192</v>
      </c>
      <c r="K22" s="28">
        <f t="shared" si="2"/>
        <v>0.262511299043394</v>
      </c>
      <c r="L22" s="28">
        <f t="shared" si="2"/>
        <v>0.27344926983686874</v>
      </c>
      <c r="M22" s="28">
        <f t="shared" si="2"/>
        <v>0.2843872406303435</v>
      </c>
      <c r="N22" s="28">
        <f t="shared" si="2"/>
        <v>0.29532521142381823</v>
      </c>
      <c r="O22" s="28">
        <f t="shared" si="2"/>
        <v>0.306263182217293</v>
      </c>
      <c r="P22" s="28">
        <f t="shared" si="2"/>
        <v>0.31720115301076773</v>
      </c>
      <c r="Q22" s="28">
        <f t="shared" si="2"/>
        <v>0.3281391238042425</v>
      </c>
    </row>
    <row r="23" spans="1:17" ht="15.75">
      <c r="A23" s="27">
        <f t="shared" si="3"/>
        <v>1.8000000000000005</v>
      </c>
      <c r="B23" s="28">
        <f t="shared" si="2"/>
        <v>0.17378496139799368</v>
      </c>
      <c r="C23" s="28">
        <f t="shared" si="2"/>
        <v>0.18537062549119326</v>
      </c>
      <c r="D23" s="28">
        <f t="shared" si="2"/>
        <v>0.19695628958439285</v>
      </c>
      <c r="E23" s="28">
        <f t="shared" si="2"/>
        <v>0.20854195367759243</v>
      </c>
      <c r="F23" s="28">
        <f t="shared" si="2"/>
        <v>0.22012761777079204</v>
      </c>
      <c r="G23" s="28">
        <f t="shared" si="2"/>
        <v>0.23171328186399162</v>
      </c>
      <c r="H23" s="28">
        <f t="shared" si="2"/>
        <v>0.24329894595719115</v>
      </c>
      <c r="I23" s="28">
        <f t="shared" si="2"/>
        <v>0.25488461005039076</v>
      </c>
      <c r="J23" s="28">
        <f t="shared" si="2"/>
        <v>0.2664702741435903</v>
      </c>
      <c r="K23" s="28">
        <f t="shared" si="2"/>
        <v>0.2780559382367899</v>
      </c>
      <c r="L23" s="28">
        <f t="shared" si="2"/>
        <v>0.28964160232998953</v>
      </c>
      <c r="M23" s="28">
        <f t="shared" si="2"/>
        <v>0.3012272664231891</v>
      </c>
      <c r="N23" s="28">
        <f t="shared" si="2"/>
        <v>0.3128129305163887</v>
      </c>
      <c r="O23" s="28">
        <f t="shared" si="2"/>
        <v>0.32439859460958825</v>
      </c>
      <c r="P23" s="28">
        <f t="shared" si="2"/>
        <v>0.33598425870278786</v>
      </c>
      <c r="Q23" s="28">
        <f t="shared" si="2"/>
        <v>0.3475699227959875</v>
      </c>
    </row>
    <row r="24" spans="1:17" ht="15.75">
      <c r="A24" s="27">
        <f t="shared" si="3"/>
        <v>1.9000000000000006</v>
      </c>
      <c r="B24" s="28">
        <f t="shared" si="2"/>
        <v>0.18350754983119832</v>
      </c>
      <c r="C24" s="28">
        <f t="shared" si="2"/>
        <v>0.19574138648661155</v>
      </c>
      <c r="D24" s="28">
        <f t="shared" si="2"/>
        <v>0.2079752231420248</v>
      </c>
      <c r="E24" s="28">
        <f t="shared" si="2"/>
        <v>0.22020905979743802</v>
      </c>
      <c r="F24" s="28">
        <f t="shared" si="2"/>
        <v>0.23244289645285127</v>
      </c>
      <c r="G24" s="28">
        <f t="shared" si="2"/>
        <v>0.2446767331082645</v>
      </c>
      <c r="H24" s="28">
        <f t="shared" si="2"/>
        <v>0.25691056976367765</v>
      </c>
      <c r="I24" s="28">
        <f t="shared" si="2"/>
        <v>0.2691444064190909</v>
      </c>
      <c r="J24" s="28">
        <f t="shared" si="2"/>
        <v>0.28137824307450415</v>
      </c>
      <c r="K24" s="28">
        <f t="shared" si="2"/>
        <v>0.2936120797299174</v>
      </c>
      <c r="L24" s="28">
        <f t="shared" si="2"/>
        <v>0.3058459163853306</v>
      </c>
      <c r="M24" s="28">
        <f t="shared" si="2"/>
        <v>0.3180797530407438</v>
      </c>
      <c r="N24" s="28">
        <f t="shared" si="2"/>
        <v>0.33031358969615704</v>
      </c>
      <c r="O24" s="28">
        <f t="shared" si="2"/>
        <v>0.3425474263515703</v>
      </c>
      <c r="P24" s="28">
        <f t="shared" si="2"/>
        <v>0.35478126300698354</v>
      </c>
      <c r="Q24" s="28">
        <f t="shared" si="2"/>
        <v>0.36701509966239676</v>
      </c>
    </row>
    <row r="25" spans="1:17" ht="15.75">
      <c r="A25" s="27">
        <f t="shared" si="3"/>
        <v>2.0000000000000004</v>
      </c>
      <c r="B25" s="28">
        <f t="shared" si="2"/>
        <v>0.1932373351839001</v>
      </c>
      <c r="C25" s="28">
        <f t="shared" si="2"/>
        <v>0.20611982419616012</v>
      </c>
      <c r="D25" s="28">
        <f t="shared" si="2"/>
        <v>0.21900231320842015</v>
      </c>
      <c r="E25" s="28">
        <f t="shared" si="2"/>
        <v>0.23188480222068014</v>
      </c>
      <c r="F25" s="28">
        <f t="shared" si="2"/>
        <v>0.24476729123294017</v>
      </c>
      <c r="G25" s="28">
        <f t="shared" si="2"/>
        <v>0.2576497802452002</v>
      </c>
      <c r="H25" s="28">
        <f t="shared" si="2"/>
        <v>0.27053226925746016</v>
      </c>
      <c r="I25" s="28">
        <f t="shared" si="2"/>
        <v>0.2834147582697202</v>
      </c>
      <c r="J25" s="28">
        <f t="shared" si="2"/>
        <v>0.2962972472819802</v>
      </c>
      <c r="K25" s="28">
        <f t="shared" si="2"/>
        <v>0.3091797362942402</v>
      </c>
      <c r="L25" s="28">
        <f t="shared" si="2"/>
        <v>0.32206222530650025</v>
      </c>
      <c r="M25" s="28">
        <f t="shared" si="2"/>
        <v>0.3349447143187602</v>
      </c>
      <c r="N25" s="28">
        <f t="shared" si="2"/>
        <v>0.34782720333102024</v>
      </c>
      <c r="O25" s="28">
        <f t="shared" si="2"/>
        <v>0.36070969234328026</v>
      </c>
      <c r="P25" s="28">
        <f t="shared" si="2"/>
        <v>0.3735921813555403</v>
      </c>
      <c r="Q25" s="28">
        <f t="shared" si="2"/>
        <v>0.3864746703678003</v>
      </c>
    </row>
    <row r="26" spans="1:17" ht="15.75">
      <c r="A26" s="27">
        <f t="shared" si="3"/>
        <v>2.1000000000000005</v>
      </c>
      <c r="B26" s="28">
        <f t="shared" si="2"/>
        <v>0.2029743254500857</v>
      </c>
      <c r="C26" s="28">
        <f t="shared" si="2"/>
        <v>0.21650594714675808</v>
      </c>
      <c r="D26" s="28">
        <f t="shared" si="2"/>
        <v>0.2300375688434305</v>
      </c>
      <c r="E26" s="28">
        <f t="shared" si="2"/>
        <v>0.24356919054010287</v>
      </c>
      <c r="F26" s="28">
        <f t="shared" si="2"/>
        <v>0.2571008122367753</v>
      </c>
      <c r="G26" s="28">
        <f t="shared" si="2"/>
        <v>0.27063243393344766</v>
      </c>
      <c r="H26" s="28">
        <f t="shared" si="2"/>
        <v>0.28416405563012</v>
      </c>
      <c r="I26" s="28">
        <f t="shared" si="2"/>
        <v>0.29769567732679236</v>
      </c>
      <c r="J26" s="28">
        <f t="shared" si="2"/>
        <v>0.3112272990234648</v>
      </c>
      <c r="K26" s="28">
        <f t="shared" si="2"/>
        <v>0.3247589207201372</v>
      </c>
      <c r="L26" s="28">
        <f t="shared" si="2"/>
        <v>0.33829054241680956</v>
      </c>
      <c r="M26" s="28">
        <f aca="true" t="shared" si="4" ref="B26:Q41">((1/(87.1/$A26-0.32))*11.1382)*$G$7*M$10</f>
        <v>0.35182216411348194</v>
      </c>
      <c r="N26" s="28">
        <f t="shared" si="4"/>
        <v>0.3653537858101544</v>
      </c>
      <c r="O26" s="28">
        <f t="shared" si="4"/>
        <v>0.37888540750682675</v>
      </c>
      <c r="P26" s="28">
        <f t="shared" si="4"/>
        <v>0.39241702920349913</v>
      </c>
      <c r="Q26" s="28">
        <f t="shared" si="4"/>
        <v>0.4059486509001715</v>
      </c>
    </row>
    <row r="27" spans="1:17" ht="15.75">
      <c r="A27" s="27">
        <f t="shared" si="3"/>
        <v>2.2000000000000006</v>
      </c>
      <c r="B27" s="28">
        <f t="shared" si="4"/>
        <v>0.21271852863558505</v>
      </c>
      <c r="C27" s="28">
        <f t="shared" si="4"/>
        <v>0.2268997638779574</v>
      </c>
      <c r="D27" s="28">
        <f t="shared" si="4"/>
        <v>0.24108099912032974</v>
      </c>
      <c r="E27" s="28">
        <f t="shared" si="4"/>
        <v>0.25526223436270207</v>
      </c>
      <c r="F27" s="28">
        <f t="shared" si="4"/>
        <v>0.2694434696050744</v>
      </c>
      <c r="G27" s="28">
        <f t="shared" si="4"/>
        <v>0.2836247048474468</v>
      </c>
      <c r="H27" s="28">
        <f t="shared" si="4"/>
        <v>0.2978059400898191</v>
      </c>
      <c r="I27" s="28">
        <f t="shared" si="4"/>
        <v>0.31198717533219145</v>
      </c>
      <c r="J27" s="28">
        <f t="shared" si="4"/>
        <v>0.32616841057456375</v>
      </c>
      <c r="K27" s="28">
        <f t="shared" si="4"/>
        <v>0.3403496458169361</v>
      </c>
      <c r="L27" s="28">
        <f t="shared" si="4"/>
        <v>0.35453088105930847</v>
      </c>
      <c r="M27" s="28">
        <f t="shared" si="4"/>
        <v>0.3687121163016808</v>
      </c>
      <c r="N27" s="28">
        <f t="shared" si="4"/>
        <v>0.3828933515440532</v>
      </c>
      <c r="O27" s="28">
        <f t="shared" si="4"/>
        <v>0.39707458678642554</v>
      </c>
      <c r="P27" s="28">
        <f t="shared" si="4"/>
        <v>0.41125582202879785</v>
      </c>
      <c r="Q27" s="28">
        <f t="shared" si="4"/>
        <v>0.4254370572711702</v>
      </c>
    </row>
    <row r="28" spans="1:17" ht="15.75">
      <c r="A28" s="27">
        <f t="shared" si="3"/>
        <v>2.3000000000000007</v>
      </c>
      <c r="B28" s="28">
        <f t="shared" si="4"/>
        <v>0.22246995275809373</v>
      </c>
      <c r="C28" s="28">
        <f t="shared" si="4"/>
        <v>0.23730128294196665</v>
      </c>
      <c r="D28" s="28">
        <f t="shared" si="4"/>
        <v>0.25213261312583957</v>
      </c>
      <c r="E28" s="28">
        <f t="shared" si="4"/>
        <v>0.2669639433097125</v>
      </c>
      <c r="F28" s="28">
        <f t="shared" si="4"/>
        <v>0.28179527349358546</v>
      </c>
      <c r="G28" s="28">
        <f t="shared" si="4"/>
        <v>0.29662660367745836</v>
      </c>
      <c r="H28" s="28">
        <f t="shared" si="4"/>
        <v>0.31145793386133125</v>
      </c>
      <c r="I28" s="28">
        <f t="shared" si="4"/>
        <v>0.32628926404520414</v>
      </c>
      <c r="J28" s="28">
        <f t="shared" si="4"/>
        <v>0.3411205942290771</v>
      </c>
      <c r="K28" s="28">
        <f t="shared" si="4"/>
        <v>0.35595192441295004</v>
      </c>
      <c r="L28" s="28">
        <f t="shared" si="4"/>
        <v>0.37078325459682293</v>
      </c>
      <c r="M28" s="28">
        <f t="shared" si="4"/>
        <v>0.3856145847806959</v>
      </c>
      <c r="N28" s="28">
        <f t="shared" si="4"/>
        <v>0.40044591496456877</v>
      </c>
      <c r="O28" s="28">
        <f t="shared" si="4"/>
        <v>0.4152772451484417</v>
      </c>
      <c r="P28" s="28">
        <f t="shared" si="4"/>
        <v>0.43010857533231467</v>
      </c>
      <c r="Q28" s="28">
        <f t="shared" si="4"/>
        <v>0.44493990551618756</v>
      </c>
    </row>
    <row r="29" spans="1:17" ht="15.75">
      <c r="A29" s="27">
        <f t="shared" si="3"/>
        <v>2.400000000000001</v>
      </c>
      <c r="B29" s="28">
        <f t="shared" si="4"/>
        <v>0.23222860584719465</v>
      </c>
      <c r="C29" s="28">
        <f t="shared" si="4"/>
        <v>0.2477105129036743</v>
      </c>
      <c r="D29" s="28">
        <f t="shared" si="4"/>
        <v>0.26319241996015397</v>
      </c>
      <c r="E29" s="28">
        <f t="shared" si="4"/>
        <v>0.27867432701663364</v>
      </c>
      <c r="F29" s="28">
        <f t="shared" si="4"/>
        <v>0.29415623407311325</v>
      </c>
      <c r="G29" s="28">
        <f t="shared" si="4"/>
        <v>0.3096381411295929</v>
      </c>
      <c r="H29" s="28">
        <f t="shared" si="4"/>
        <v>0.32512004818607254</v>
      </c>
      <c r="I29" s="28">
        <f t="shared" si="4"/>
        <v>0.34060195524255216</v>
      </c>
      <c r="J29" s="28">
        <f t="shared" si="4"/>
        <v>0.35608386229903183</v>
      </c>
      <c r="K29" s="28">
        <f t="shared" si="4"/>
        <v>0.3715657693555115</v>
      </c>
      <c r="L29" s="28">
        <f t="shared" si="4"/>
        <v>0.38704767641199117</v>
      </c>
      <c r="M29" s="28">
        <f t="shared" si="4"/>
        <v>0.4025295834684708</v>
      </c>
      <c r="N29" s="28">
        <f t="shared" si="4"/>
        <v>0.41801149052495046</v>
      </c>
      <c r="O29" s="28">
        <f t="shared" si="4"/>
        <v>0.43349339758143013</v>
      </c>
      <c r="P29" s="28">
        <f t="shared" si="4"/>
        <v>0.4489753046379098</v>
      </c>
      <c r="Q29" s="28">
        <f t="shared" si="4"/>
        <v>0.4644572116943894</v>
      </c>
    </row>
    <row r="30" spans="1:17" ht="15.75">
      <c r="A30" s="27">
        <f t="shared" si="3"/>
        <v>2.500000000000001</v>
      </c>
      <c r="B30" s="28">
        <f t="shared" si="4"/>
        <v>0.24199449594438016</v>
      </c>
      <c r="C30" s="28">
        <f t="shared" si="4"/>
        <v>0.2581274623406722</v>
      </c>
      <c r="D30" s="28">
        <f t="shared" si="4"/>
        <v>0.2742604287369642</v>
      </c>
      <c r="E30" s="28">
        <f t="shared" si="4"/>
        <v>0.29039339513325624</v>
      </c>
      <c r="F30" s="28">
        <f t="shared" si="4"/>
        <v>0.30652636152954826</v>
      </c>
      <c r="G30" s="28">
        <f t="shared" si="4"/>
        <v>0.3226593279258403</v>
      </c>
      <c r="H30" s="28">
        <f t="shared" si="4"/>
        <v>0.33879229432213226</v>
      </c>
      <c r="I30" s="28">
        <f t="shared" si="4"/>
        <v>0.3549252607184243</v>
      </c>
      <c r="J30" s="28">
        <f t="shared" si="4"/>
        <v>0.3710582271147163</v>
      </c>
      <c r="K30" s="28">
        <f t="shared" si="4"/>
        <v>0.38719119351100834</v>
      </c>
      <c r="L30" s="28">
        <f t="shared" si="4"/>
        <v>0.40332415990730036</v>
      </c>
      <c r="M30" s="28">
        <f t="shared" si="4"/>
        <v>0.4194571263035924</v>
      </c>
      <c r="N30" s="28">
        <f t="shared" si="4"/>
        <v>0.4355900926998844</v>
      </c>
      <c r="O30" s="28">
        <f t="shared" si="4"/>
        <v>0.45172305909617644</v>
      </c>
      <c r="P30" s="28">
        <f t="shared" si="4"/>
        <v>0.46785602549246846</v>
      </c>
      <c r="Q30" s="28">
        <f t="shared" si="4"/>
        <v>0.4839889918887605</v>
      </c>
    </row>
    <row r="31" spans="1:17" ht="15.75">
      <c r="A31" s="27">
        <f t="shared" si="3"/>
        <v>2.600000000000001</v>
      </c>
      <c r="B31" s="28">
        <f t="shared" si="4"/>
        <v>0.2517676311030742</v>
      </c>
      <c r="C31" s="28">
        <f t="shared" si="4"/>
        <v>0.2685521398432792</v>
      </c>
      <c r="D31" s="28">
        <f t="shared" si="4"/>
        <v>0.2853366485834841</v>
      </c>
      <c r="E31" s="28">
        <f t="shared" si="4"/>
        <v>0.3021211573236891</v>
      </c>
      <c r="F31" s="28">
        <f t="shared" si="4"/>
        <v>0.3189056660638941</v>
      </c>
      <c r="G31" s="28">
        <f t="shared" si="4"/>
        <v>0.335690174804099</v>
      </c>
      <c r="H31" s="28">
        <f t="shared" si="4"/>
        <v>0.35247468354430395</v>
      </c>
      <c r="I31" s="28">
        <f t="shared" si="4"/>
        <v>0.3692591922845089</v>
      </c>
      <c r="J31" s="28">
        <f t="shared" si="4"/>
        <v>0.38604370102471386</v>
      </c>
      <c r="K31" s="28">
        <f t="shared" si="4"/>
        <v>0.4028282097649188</v>
      </c>
      <c r="L31" s="28">
        <f t="shared" si="4"/>
        <v>0.41961271850512377</v>
      </c>
      <c r="M31" s="28">
        <f t="shared" si="4"/>
        <v>0.43639722724532876</v>
      </c>
      <c r="N31" s="28">
        <f t="shared" si="4"/>
        <v>0.4531817359855337</v>
      </c>
      <c r="O31" s="28">
        <f t="shared" si="4"/>
        <v>0.46996624472573867</v>
      </c>
      <c r="P31" s="28">
        <f t="shared" si="4"/>
        <v>0.48675075346594365</v>
      </c>
      <c r="Q31" s="28">
        <f t="shared" si="4"/>
        <v>0.5035352622061486</v>
      </c>
    </row>
    <row r="32" spans="1:17" ht="15.75">
      <c r="A32" s="27">
        <f t="shared" si="3"/>
        <v>2.700000000000001</v>
      </c>
      <c r="B32" s="28">
        <f t="shared" si="4"/>
        <v>0.2615480193886545</v>
      </c>
      <c r="C32" s="28">
        <f t="shared" si="4"/>
        <v>0.27898455401456485</v>
      </c>
      <c r="D32" s="28">
        <f t="shared" si="4"/>
        <v>0.29642108864047517</v>
      </c>
      <c r="E32" s="28">
        <f t="shared" si="4"/>
        <v>0.3138576232663855</v>
      </c>
      <c r="F32" s="28">
        <f t="shared" si="4"/>
        <v>0.3312941578922958</v>
      </c>
      <c r="G32" s="28">
        <f t="shared" si="4"/>
        <v>0.3487306925182061</v>
      </c>
      <c r="H32" s="28">
        <f t="shared" si="4"/>
        <v>0.36616722714411637</v>
      </c>
      <c r="I32" s="28">
        <f t="shared" si="4"/>
        <v>0.3836037617700267</v>
      </c>
      <c r="J32" s="28">
        <f t="shared" si="4"/>
        <v>0.40104029639593697</v>
      </c>
      <c r="K32" s="28">
        <f t="shared" si="4"/>
        <v>0.4184768310218473</v>
      </c>
      <c r="L32" s="28">
        <f t="shared" si="4"/>
        <v>0.4359133656477576</v>
      </c>
      <c r="M32" s="28">
        <f t="shared" si="4"/>
        <v>0.45334990027366795</v>
      </c>
      <c r="N32" s="28">
        <f t="shared" si="4"/>
        <v>0.4707864348995783</v>
      </c>
      <c r="O32" s="28">
        <f t="shared" si="4"/>
        <v>0.4882229695254886</v>
      </c>
      <c r="P32" s="28">
        <f t="shared" si="4"/>
        <v>0.5056595041513989</v>
      </c>
      <c r="Q32" s="28">
        <f t="shared" si="4"/>
        <v>0.5230960387773093</v>
      </c>
    </row>
    <row r="33" spans="1:17" ht="15.75">
      <c r="A33" s="27">
        <f t="shared" si="3"/>
        <v>2.800000000000001</v>
      </c>
      <c r="B33" s="28">
        <f t="shared" si="4"/>
        <v>0.27133566887847443</v>
      </c>
      <c r="C33" s="28">
        <f t="shared" si="4"/>
        <v>0.28942471347037274</v>
      </c>
      <c r="D33" s="28">
        <f t="shared" si="4"/>
        <v>0.30751375806227105</v>
      </c>
      <c r="E33" s="28">
        <f t="shared" si="4"/>
        <v>0.32560280265416935</v>
      </c>
      <c r="F33" s="28">
        <f t="shared" si="4"/>
        <v>0.34369184724606766</v>
      </c>
      <c r="G33" s="28">
        <f t="shared" si="4"/>
        <v>0.36178089183796597</v>
      </c>
      <c r="H33" s="28">
        <f t="shared" si="4"/>
        <v>0.3798699364298642</v>
      </c>
      <c r="I33" s="28">
        <f t="shared" si="4"/>
        <v>0.3979589810217625</v>
      </c>
      <c r="J33" s="28">
        <f t="shared" si="4"/>
        <v>0.41604802561366083</v>
      </c>
      <c r="K33" s="28">
        <f t="shared" si="4"/>
        <v>0.43413707020555914</v>
      </c>
      <c r="L33" s="28">
        <f t="shared" si="4"/>
        <v>0.45222611479745745</v>
      </c>
      <c r="M33" s="28">
        <f t="shared" si="4"/>
        <v>0.4703151593893558</v>
      </c>
      <c r="N33" s="28">
        <f t="shared" si="4"/>
        <v>0.4884042039812541</v>
      </c>
      <c r="O33" s="28">
        <f t="shared" si="4"/>
        <v>0.5064932485731524</v>
      </c>
      <c r="P33" s="28">
        <f t="shared" si="4"/>
        <v>0.5245822931650507</v>
      </c>
      <c r="Q33" s="28">
        <f t="shared" si="4"/>
        <v>0.542671337756949</v>
      </c>
    </row>
    <row r="34" spans="1:17" ht="15.75">
      <c r="A34" s="27">
        <f t="shared" si="3"/>
        <v>2.9000000000000012</v>
      </c>
      <c r="B34" s="28">
        <f t="shared" si="4"/>
        <v>0.28113058766188564</v>
      </c>
      <c r="C34" s="28">
        <f t="shared" si="4"/>
        <v>0.29987262683934474</v>
      </c>
      <c r="D34" s="28">
        <f t="shared" si="4"/>
        <v>0.31861466601680377</v>
      </c>
      <c r="E34" s="28">
        <f t="shared" si="4"/>
        <v>0.33735670519426286</v>
      </c>
      <c r="F34" s="28">
        <f t="shared" si="4"/>
        <v>0.3560987443717219</v>
      </c>
      <c r="G34" s="28">
        <f t="shared" si="4"/>
        <v>0.37484078354918093</v>
      </c>
      <c r="H34" s="28">
        <f t="shared" si="4"/>
        <v>0.3935828227266399</v>
      </c>
      <c r="I34" s="28">
        <f t="shared" si="4"/>
        <v>0.412324861904099</v>
      </c>
      <c r="J34" s="28">
        <f t="shared" si="4"/>
        <v>0.43106690108155804</v>
      </c>
      <c r="K34" s="28">
        <f t="shared" si="4"/>
        <v>0.44980894025901713</v>
      </c>
      <c r="L34" s="28">
        <f t="shared" si="4"/>
        <v>0.46855097943647617</v>
      </c>
      <c r="M34" s="28">
        <f t="shared" si="4"/>
        <v>0.48729301861393526</v>
      </c>
      <c r="N34" s="28">
        <f t="shared" si="4"/>
        <v>0.5060350577913943</v>
      </c>
      <c r="O34" s="28">
        <f t="shared" si="4"/>
        <v>0.5247770969688533</v>
      </c>
      <c r="P34" s="28">
        <f t="shared" si="4"/>
        <v>0.5435191361463124</v>
      </c>
      <c r="Q34" s="28">
        <f t="shared" si="4"/>
        <v>0.5622611753237715</v>
      </c>
    </row>
    <row r="35" spans="1:17" ht="15.75">
      <c r="A35" s="27">
        <f t="shared" si="3"/>
        <v>3.0000000000000013</v>
      </c>
      <c r="B35" s="28">
        <f t="shared" si="4"/>
        <v>0.2909327838402602</v>
      </c>
      <c r="C35" s="28">
        <f t="shared" si="4"/>
        <v>0.31032830276294426</v>
      </c>
      <c r="D35" s="28">
        <f t="shared" si="4"/>
        <v>0.3297238216856283</v>
      </c>
      <c r="E35" s="28">
        <f t="shared" si="4"/>
        <v>0.34911934060831235</v>
      </c>
      <c r="F35" s="28">
        <f t="shared" si="4"/>
        <v>0.3685148595309964</v>
      </c>
      <c r="G35" s="28">
        <f t="shared" si="4"/>
        <v>0.3879103784536804</v>
      </c>
      <c r="H35" s="28">
        <f t="shared" si="4"/>
        <v>0.40730589737636436</v>
      </c>
      <c r="I35" s="28">
        <f t="shared" si="4"/>
        <v>0.4267014162990484</v>
      </c>
      <c r="J35" s="28">
        <f t="shared" si="4"/>
        <v>0.44609693522173244</v>
      </c>
      <c r="K35" s="28">
        <f t="shared" si="4"/>
        <v>0.4654924541444164</v>
      </c>
      <c r="L35" s="28">
        <f t="shared" si="4"/>
        <v>0.48488797306710046</v>
      </c>
      <c r="M35" s="28">
        <f t="shared" si="4"/>
        <v>0.5042834919897845</v>
      </c>
      <c r="N35" s="28">
        <f t="shared" si="4"/>
        <v>0.5236790109124686</v>
      </c>
      <c r="O35" s="28">
        <f t="shared" si="4"/>
        <v>0.5430745298351526</v>
      </c>
      <c r="P35" s="28">
        <f t="shared" si="4"/>
        <v>0.5624700487578366</v>
      </c>
      <c r="Q35" s="28">
        <f t="shared" si="4"/>
        <v>0.5818655676805207</v>
      </c>
    </row>
    <row r="36" spans="1:17" ht="15.75">
      <c r="A36" s="27">
        <f t="shared" si="3"/>
        <v>3.1000000000000014</v>
      </c>
      <c r="B36" s="28">
        <f t="shared" si="4"/>
        <v>0.3007422655270127</v>
      </c>
      <c r="C36" s="28">
        <f t="shared" si="4"/>
        <v>0.32079174989548026</v>
      </c>
      <c r="D36" s="28">
        <f t="shared" si="4"/>
        <v>0.3408412342639478</v>
      </c>
      <c r="E36" s="28">
        <f t="shared" si="4"/>
        <v>0.36089071863241534</v>
      </c>
      <c r="F36" s="28">
        <f t="shared" si="4"/>
        <v>0.3809402030008829</v>
      </c>
      <c r="G36" s="28">
        <f t="shared" si="4"/>
        <v>0.4009896873693504</v>
      </c>
      <c r="H36" s="28">
        <f t="shared" si="4"/>
        <v>0.42103917173781785</v>
      </c>
      <c r="I36" s="28">
        <f t="shared" si="4"/>
        <v>0.4410886561062854</v>
      </c>
      <c r="J36" s="28">
        <f t="shared" si="4"/>
        <v>0.46113814047475293</v>
      </c>
      <c r="K36" s="28">
        <f t="shared" si="4"/>
        <v>0.4811876248432204</v>
      </c>
      <c r="L36" s="28">
        <f t="shared" si="4"/>
        <v>0.501237109211688</v>
      </c>
      <c r="M36" s="28">
        <f t="shared" si="4"/>
        <v>0.5212865935801555</v>
      </c>
      <c r="N36" s="28">
        <f t="shared" si="4"/>
        <v>0.541336077948623</v>
      </c>
      <c r="O36" s="28">
        <f t="shared" si="4"/>
        <v>0.5613855623170906</v>
      </c>
      <c r="P36" s="28">
        <f t="shared" si="4"/>
        <v>0.5814350466855581</v>
      </c>
      <c r="Q36" s="28">
        <f t="shared" si="4"/>
        <v>0.6014845310540257</v>
      </c>
    </row>
    <row r="37" spans="1:17" ht="15.75">
      <c r="A37" s="27">
        <f t="shared" si="3"/>
        <v>3.2000000000000015</v>
      </c>
      <c r="B37" s="28">
        <f t="shared" si="4"/>
        <v>0.3105590408476232</v>
      </c>
      <c r="C37" s="28">
        <f t="shared" si="4"/>
        <v>0.3312629769041314</v>
      </c>
      <c r="D37" s="28">
        <f t="shared" si="4"/>
        <v>0.35196691296063964</v>
      </c>
      <c r="E37" s="28">
        <f t="shared" si="4"/>
        <v>0.37267084901714786</v>
      </c>
      <c r="F37" s="28">
        <f t="shared" si="4"/>
        <v>0.3933747850736561</v>
      </c>
      <c r="G37" s="28">
        <f t="shared" si="4"/>
        <v>0.41407872113016436</v>
      </c>
      <c r="H37" s="28">
        <f t="shared" si="4"/>
        <v>0.43478265718667247</v>
      </c>
      <c r="I37" s="28">
        <f t="shared" si="4"/>
        <v>0.4554865932431807</v>
      </c>
      <c r="J37" s="28">
        <f t="shared" si="4"/>
        <v>0.47619052929968897</v>
      </c>
      <c r="K37" s="28">
        <f t="shared" si="4"/>
        <v>0.4968944653561972</v>
      </c>
      <c r="L37" s="28">
        <f t="shared" si="4"/>
        <v>0.5175984014127054</v>
      </c>
      <c r="M37" s="28">
        <f t="shared" si="4"/>
        <v>0.5383023374692136</v>
      </c>
      <c r="N37" s="28">
        <f t="shared" si="4"/>
        <v>0.5590062735257219</v>
      </c>
      <c r="O37" s="28">
        <f t="shared" si="4"/>
        <v>0.5797102095822301</v>
      </c>
      <c r="P37" s="28">
        <f t="shared" si="4"/>
        <v>0.6004141456387383</v>
      </c>
      <c r="Q37" s="28">
        <f t="shared" si="4"/>
        <v>0.6211180816952465</v>
      </c>
    </row>
    <row r="38" spans="1:17" ht="15.75">
      <c r="A38" s="27">
        <f t="shared" si="3"/>
        <v>3.3000000000000016</v>
      </c>
      <c r="B38" s="28">
        <f t="shared" si="4"/>
        <v>0.32038311793965896</v>
      </c>
      <c r="C38" s="28">
        <f t="shared" si="4"/>
        <v>0.3417419924689696</v>
      </c>
      <c r="D38" s="28">
        <f t="shared" si="4"/>
        <v>0.3631008669982802</v>
      </c>
      <c r="E38" s="28">
        <f t="shared" si="4"/>
        <v>0.3844597415275908</v>
      </c>
      <c r="F38" s="28">
        <f t="shared" si="4"/>
        <v>0.40581861605690145</v>
      </c>
      <c r="G38" s="28">
        <f t="shared" si="4"/>
        <v>0.42717749058621207</v>
      </c>
      <c r="H38" s="28">
        <f t="shared" si="4"/>
        <v>0.4485363651155226</v>
      </c>
      <c r="I38" s="28">
        <f t="shared" si="4"/>
        <v>0.4698952396448332</v>
      </c>
      <c r="J38" s="28">
        <f t="shared" si="4"/>
        <v>0.49125411417414383</v>
      </c>
      <c r="K38" s="28">
        <f t="shared" si="4"/>
        <v>0.5126129887034544</v>
      </c>
      <c r="L38" s="28">
        <f t="shared" si="4"/>
        <v>0.533971863232765</v>
      </c>
      <c r="M38" s="28">
        <f t="shared" si="4"/>
        <v>0.5553307377620756</v>
      </c>
      <c r="N38" s="28">
        <f t="shared" si="4"/>
        <v>0.5766896122913863</v>
      </c>
      <c r="O38" s="28">
        <f t="shared" si="4"/>
        <v>0.5980484868206969</v>
      </c>
      <c r="P38" s="28">
        <f t="shared" si="4"/>
        <v>0.6194073613500075</v>
      </c>
      <c r="Q38" s="28">
        <f t="shared" si="4"/>
        <v>0.6407662358793181</v>
      </c>
    </row>
    <row r="39" spans="1:17" ht="15.75">
      <c r="A39" s="27">
        <f t="shared" si="3"/>
        <v>3.4000000000000017</v>
      </c>
      <c r="B39" s="28">
        <f t="shared" si="4"/>
        <v>0.33021450495279747</v>
      </c>
      <c r="C39" s="28">
        <f t="shared" si="4"/>
        <v>0.352228805282984</v>
      </c>
      <c r="D39" s="28">
        <f t="shared" si="4"/>
        <v>0.37424310561317053</v>
      </c>
      <c r="E39" s="28">
        <f t="shared" si="4"/>
        <v>0.396257405943357</v>
      </c>
      <c r="F39" s="28">
        <f t="shared" si="4"/>
        <v>0.41827170627354354</v>
      </c>
      <c r="G39" s="28">
        <f t="shared" si="4"/>
        <v>0.4402860066037301</v>
      </c>
      <c r="H39" s="28">
        <f t="shared" si="4"/>
        <v>0.4623003069339165</v>
      </c>
      <c r="I39" s="28">
        <f t="shared" si="4"/>
        <v>0.484314607264103</v>
      </c>
      <c r="J39" s="28">
        <f t="shared" si="4"/>
        <v>0.5063289075942895</v>
      </c>
      <c r="K39" s="28">
        <f t="shared" si="4"/>
        <v>0.5283432079244761</v>
      </c>
      <c r="L39" s="28">
        <f t="shared" si="4"/>
        <v>0.5503575082546626</v>
      </c>
      <c r="M39" s="28">
        <f t="shared" si="4"/>
        <v>0.572371808584849</v>
      </c>
      <c r="N39" s="28">
        <f t="shared" si="4"/>
        <v>0.5943861089150356</v>
      </c>
      <c r="O39" s="28">
        <f t="shared" si="4"/>
        <v>0.6164004092452221</v>
      </c>
      <c r="P39" s="28">
        <f t="shared" si="4"/>
        <v>0.6384147095754086</v>
      </c>
      <c r="Q39" s="28">
        <f t="shared" si="4"/>
        <v>0.6604290099055952</v>
      </c>
    </row>
    <row r="40" spans="1:17" ht="15.75">
      <c r="A40" s="27">
        <f t="shared" si="3"/>
        <v>3.5000000000000018</v>
      </c>
      <c r="B40" s="28">
        <f t="shared" si="4"/>
        <v>0.34005321004884875</v>
      </c>
      <c r="C40" s="28">
        <f t="shared" si="4"/>
        <v>0.36272342405210534</v>
      </c>
      <c r="D40" s="28">
        <f t="shared" si="4"/>
        <v>0.385393638055362</v>
      </c>
      <c r="E40" s="28">
        <f t="shared" si="4"/>
        <v>0.40806385205861856</v>
      </c>
      <c r="F40" s="28">
        <f t="shared" si="4"/>
        <v>0.43073406606187514</v>
      </c>
      <c r="G40" s="28">
        <f t="shared" si="4"/>
        <v>0.4534042800651318</v>
      </c>
      <c r="H40" s="28">
        <f t="shared" si="4"/>
        <v>0.47607449406838825</v>
      </c>
      <c r="I40" s="28">
        <f t="shared" si="4"/>
        <v>0.4987447080716449</v>
      </c>
      <c r="J40" s="28">
        <f t="shared" si="4"/>
        <v>0.5214149220749015</v>
      </c>
      <c r="K40" s="28">
        <f t="shared" si="4"/>
        <v>0.5440851360781581</v>
      </c>
      <c r="L40" s="28">
        <f aca="true" t="shared" si="5" ref="C40:Q41">((1/(87.1/$A40-0.32))*11.1382)*$G$7*L$10</f>
        <v>0.5667553500814146</v>
      </c>
      <c r="M40" s="28">
        <f t="shared" si="5"/>
        <v>0.5894255640846713</v>
      </c>
      <c r="N40" s="28">
        <f t="shared" si="5"/>
        <v>0.6120957780879279</v>
      </c>
      <c r="O40" s="28">
        <f t="shared" si="5"/>
        <v>0.6347659920911844</v>
      </c>
      <c r="P40" s="28">
        <f t="shared" si="5"/>
        <v>0.6574362060944411</v>
      </c>
      <c r="Q40" s="28">
        <f t="shared" si="5"/>
        <v>0.6801064200976977</v>
      </c>
    </row>
    <row r="41" spans="1:17" ht="15.75">
      <c r="A41" s="27">
        <f t="shared" si="3"/>
        <v>3.600000000000002</v>
      </c>
      <c r="B41" s="28">
        <f t="shared" si="4"/>
        <v>0.349899241401778</v>
      </c>
      <c r="C41" s="28">
        <f t="shared" si="5"/>
        <v>0.3732258574952299</v>
      </c>
      <c r="D41" s="28">
        <f t="shared" si="5"/>
        <v>0.3965524735886818</v>
      </c>
      <c r="E41" s="28">
        <f t="shared" si="5"/>
        <v>0.4198790896821337</v>
      </c>
      <c r="F41" s="28">
        <f t="shared" si="5"/>
        <v>0.4432057057755856</v>
      </c>
      <c r="G41" s="28">
        <f t="shared" si="5"/>
        <v>0.4665323218690375</v>
      </c>
      <c r="H41" s="28">
        <f t="shared" si="5"/>
        <v>0.48985893796248925</v>
      </c>
      <c r="I41" s="28">
        <f t="shared" si="5"/>
        <v>0.5131855540559411</v>
      </c>
      <c r="J41" s="28">
        <f t="shared" si="5"/>
        <v>0.536512170149393</v>
      </c>
      <c r="K41" s="28">
        <f t="shared" si="5"/>
        <v>0.5598387862428449</v>
      </c>
      <c r="L41" s="28">
        <f t="shared" si="5"/>
        <v>0.5831654023362968</v>
      </c>
      <c r="M41" s="28">
        <f t="shared" si="5"/>
        <v>0.6064920184297488</v>
      </c>
      <c r="N41" s="28">
        <f t="shared" si="5"/>
        <v>0.6298186345232006</v>
      </c>
      <c r="O41" s="28">
        <f t="shared" si="5"/>
        <v>0.6531452506166525</v>
      </c>
      <c r="P41" s="28">
        <f t="shared" si="5"/>
        <v>0.6764718667101044</v>
      </c>
      <c r="Q41" s="28">
        <f t="shared" si="5"/>
        <v>0.6997984828035563</v>
      </c>
    </row>
  </sheetData>
  <sheetProtection/>
  <printOptions/>
  <pageMargins left="0.75" right="0.75" top="1" bottom="1" header="0.5" footer="0.5"/>
  <pageSetup horizontalDpi="360" verticalDpi="360" orientation="portrait" scale="49" r:id="rId1"/>
</worksheet>
</file>

<file path=xl/worksheets/sheet3.xml><?xml version="1.0" encoding="utf-8"?>
<worksheet xmlns="http://schemas.openxmlformats.org/spreadsheetml/2006/main" xmlns:r="http://schemas.openxmlformats.org/officeDocument/2006/relationships">
  <dimension ref="A1:P85"/>
  <sheetViews>
    <sheetView zoomScalePageLayoutView="0" workbookViewId="0" topLeftCell="A8">
      <selection activeCell="E21" sqref="E21"/>
    </sheetView>
  </sheetViews>
  <sheetFormatPr defaultColWidth="7.57421875" defaultRowHeight="12.75"/>
  <cols>
    <col min="1" max="1" width="23.28125" style="23" customWidth="1"/>
    <col min="2" max="4" width="11.140625" style="11" bestFit="1" customWidth="1"/>
    <col min="5" max="13" width="11.57421875" style="11" bestFit="1" customWidth="1"/>
    <col min="14" max="14" width="11.57421875" style="11" customWidth="1"/>
    <col min="15" max="15" width="11.57421875" style="11" bestFit="1" customWidth="1"/>
    <col min="16" max="17" width="7.57421875" style="11" customWidth="1"/>
    <col min="18" max="18" width="12.7109375" style="11" bestFit="1" customWidth="1"/>
    <col min="19" max="16384" width="7.57421875" style="11" customWidth="1"/>
  </cols>
  <sheetData>
    <row r="1" s="97" customFormat="1" ht="18.75">
      <c r="A1" s="96" t="s">
        <v>193</v>
      </c>
    </row>
    <row r="2" s="97" customFormat="1" ht="18.75">
      <c r="A2" s="98" t="s">
        <v>152</v>
      </c>
    </row>
    <row r="3" s="97" customFormat="1" ht="18.75">
      <c r="A3" s="98" t="s">
        <v>229</v>
      </c>
    </row>
    <row r="4" s="97" customFormat="1" ht="18.75">
      <c r="A4" s="98" t="s">
        <v>230</v>
      </c>
    </row>
    <row r="5" s="97" customFormat="1" ht="18.75">
      <c r="A5" s="98" t="s">
        <v>192</v>
      </c>
    </row>
    <row r="8" spans="1:8" ht="18.75">
      <c r="A8" s="22" t="s">
        <v>19</v>
      </c>
      <c r="G8" s="29">
        <v>0.5</v>
      </c>
      <c r="H8" s="11" t="s">
        <v>89</v>
      </c>
    </row>
    <row r="9" spans="1:8" ht="18.75">
      <c r="A9" s="22"/>
      <c r="G9" s="37">
        <v>2</v>
      </c>
      <c r="H9" s="11" t="s">
        <v>90</v>
      </c>
    </row>
    <row r="10" spans="1:8" ht="18.75">
      <c r="A10" s="22"/>
      <c r="G10" s="38">
        <v>20</v>
      </c>
      <c r="H10" s="11" t="s">
        <v>91</v>
      </c>
    </row>
    <row r="11" spans="1:8" ht="18.75">
      <c r="A11" s="22"/>
      <c r="G11" s="39"/>
      <c r="H11" s="11" t="s">
        <v>92</v>
      </c>
    </row>
    <row r="12" ht="15.75">
      <c r="H12" s="11" t="s">
        <v>93</v>
      </c>
    </row>
    <row r="13" ht="15.75">
      <c r="H13" s="11" t="s">
        <v>94</v>
      </c>
    </row>
    <row r="15" spans="2:16" ht="18.75">
      <c r="B15" s="23"/>
      <c r="E15" s="24" t="s">
        <v>38</v>
      </c>
      <c r="P15" s="13"/>
    </row>
    <row r="16" spans="1:16" ht="18.75">
      <c r="A16" s="25" t="s">
        <v>1</v>
      </c>
      <c r="B16" s="26">
        <v>1.4</v>
      </c>
      <c r="C16" s="26">
        <v>1.6</v>
      </c>
      <c r="D16" s="26">
        <v>1.8</v>
      </c>
      <c r="E16" s="26">
        <v>2</v>
      </c>
      <c r="F16" s="26">
        <v>2.2</v>
      </c>
      <c r="G16" s="26">
        <v>2.4</v>
      </c>
      <c r="H16" s="26">
        <v>2.6</v>
      </c>
      <c r="I16" s="26">
        <v>2.8</v>
      </c>
      <c r="J16" s="26">
        <v>3</v>
      </c>
      <c r="K16" s="26">
        <v>3.2</v>
      </c>
      <c r="L16" s="26">
        <v>3.4</v>
      </c>
      <c r="M16" s="26">
        <v>3.6</v>
      </c>
      <c r="N16" s="26">
        <v>3.8</v>
      </c>
      <c r="O16" s="26">
        <v>4</v>
      </c>
      <c r="P16" s="13"/>
    </row>
    <row r="17" spans="1:15" ht="15.75">
      <c r="A17" s="27">
        <v>0.6</v>
      </c>
      <c r="B17" s="28">
        <f>((1/(87.1/$A17-0.32))*11.1382)*($G$8+(($A17-$G$9)/$G$10))*B$16</f>
        <v>0.04629168592074377</v>
      </c>
      <c r="C17" s="28">
        <f aca="true" t="shared" si="0" ref="C17:O32">((1/(87.1/$A17-0.32))*11.1382)*($G$8+(($A17-$G$9)/$G$10))*C$16</f>
        <v>0.052904783909421466</v>
      </c>
      <c r="D17" s="28">
        <f t="shared" si="0"/>
        <v>0.059517881898099145</v>
      </c>
      <c r="E17" s="28">
        <f t="shared" si="0"/>
        <v>0.06613097988677683</v>
      </c>
      <c r="F17" s="28">
        <f t="shared" si="0"/>
        <v>0.07274407787545452</v>
      </c>
      <c r="G17" s="28">
        <f t="shared" si="0"/>
        <v>0.07935717586413218</v>
      </c>
      <c r="H17" s="28">
        <f t="shared" si="0"/>
        <v>0.08597027385280988</v>
      </c>
      <c r="I17" s="28">
        <f t="shared" si="0"/>
        <v>0.09258337184148754</v>
      </c>
      <c r="J17" s="28">
        <f t="shared" si="0"/>
        <v>0.09919646983016524</v>
      </c>
      <c r="K17" s="28">
        <f t="shared" si="0"/>
        <v>0.10580956781884293</v>
      </c>
      <c r="L17" s="28">
        <f t="shared" si="0"/>
        <v>0.1124226658075206</v>
      </c>
      <c r="M17" s="28">
        <f t="shared" si="0"/>
        <v>0.11903576379619829</v>
      </c>
      <c r="N17" s="28">
        <f t="shared" si="0"/>
        <v>0.12564886178487597</v>
      </c>
      <c r="O17" s="28">
        <f t="shared" si="0"/>
        <v>0.13226195977355365</v>
      </c>
    </row>
    <row r="18" spans="1:15" ht="15.75">
      <c r="A18" s="27">
        <f>A17+0.1</f>
        <v>0.7</v>
      </c>
      <c r="B18" s="28">
        <f aca="true" t="shared" si="1" ref="B18:O47">((1/(87.1/$A18-0.32))*11.1382)*($G$8+(($A18-$G$9)/$G$10))*B$16</f>
        <v>0.054655079193333025</v>
      </c>
      <c r="C18" s="28">
        <f t="shared" si="0"/>
        <v>0.06246294764952346</v>
      </c>
      <c r="D18" s="28">
        <f t="shared" si="0"/>
        <v>0.0702708161057139</v>
      </c>
      <c r="E18" s="28">
        <f t="shared" si="0"/>
        <v>0.07807868456190432</v>
      </c>
      <c r="F18" s="28">
        <f t="shared" si="0"/>
        <v>0.08588655301809477</v>
      </c>
      <c r="G18" s="28">
        <f t="shared" si="0"/>
        <v>0.09369442147428518</v>
      </c>
      <c r="H18" s="28">
        <f t="shared" si="0"/>
        <v>0.10150228993047562</v>
      </c>
      <c r="I18" s="28">
        <f t="shared" si="0"/>
        <v>0.10931015838666605</v>
      </c>
      <c r="J18" s="28">
        <f t="shared" si="0"/>
        <v>0.11711802684285649</v>
      </c>
      <c r="K18" s="28">
        <f t="shared" si="0"/>
        <v>0.12492589529904692</v>
      </c>
      <c r="L18" s="28">
        <f t="shared" si="0"/>
        <v>0.13273376375523735</v>
      </c>
      <c r="M18" s="28">
        <f t="shared" si="0"/>
        <v>0.1405416322114278</v>
      </c>
      <c r="N18" s="28">
        <f t="shared" si="0"/>
        <v>0.1483495006676182</v>
      </c>
      <c r="O18" s="28">
        <f t="shared" si="0"/>
        <v>0.15615736912380865</v>
      </c>
    </row>
    <row r="19" spans="1:15" ht="15.75">
      <c r="A19" s="27">
        <f aca="true" t="shared" si="2" ref="A19:A47">A18+0.1</f>
        <v>0.7999999999999999</v>
      </c>
      <c r="B19" s="28">
        <f t="shared" si="1"/>
        <v>0.0632041932660863</v>
      </c>
      <c r="C19" s="28">
        <f t="shared" si="0"/>
        <v>0.07223336373267007</v>
      </c>
      <c r="D19" s="28">
        <f t="shared" si="0"/>
        <v>0.08126253419925382</v>
      </c>
      <c r="E19" s="28">
        <f t="shared" si="0"/>
        <v>0.09029170466583758</v>
      </c>
      <c r="F19" s="28">
        <f t="shared" si="0"/>
        <v>0.09932087513242134</v>
      </c>
      <c r="G19" s="28">
        <f t="shared" si="0"/>
        <v>0.10835004559900509</v>
      </c>
      <c r="H19" s="28">
        <f t="shared" si="0"/>
        <v>0.11737921606558886</v>
      </c>
      <c r="I19" s="28">
        <f t="shared" si="0"/>
        <v>0.1264083865321726</v>
      </c>
      <c r="J19" s="28">
        <f t="shared" si="0"/>
        <v>0.13543755699875637</v>
      </c>
      <c r="K19" s="28">
        <f t="shared" si="0"/>
        <v>0.14446672746534014</v>
      </c>
      <c r="L19" s="28">
        <f t="shared" si="0"/>
        <v>0.1534958979319239</v>
      </c>
      <c r="M19" s="28">
        <f t="shared" si="0"/>
        <v>0.16252506839850764</v>
      </c>
      <c r="N19" s="28">
        <f t="shared" si="0"/>
        <v>0.17155423886509139</v>
      </c>
      <c r="O19" s="28">
        <f t="shared" si="0"/>
        <v>0.18058340933167516</v>
      </c>
    </row>
    <row r="20" spans="1:15" ht="15.75">
      <c r="A20" s="27">
        <f t="shared" si="2"/>
        <v>0.8999999999999999</v>
      </c>
      <c r="B20" s="28">
        <f t="shared" si="1"/>
        <v>0.07193923351610375</v>
      </c>
      <c r="C20" s="28">
        <f t="shared" si="0"/>
        <v>0.08221626687554714</v>
      </c>
      <c r="D20" s="28">
        <f t="shared" si="0"/>
        <v>0.09249330023499053</v>
      </c>
      <c r="E20" s="28">
        <f t="shared" si="0"/>
        <v>0.10277033359443392</v>
      </c>
      <c r="F20" s="28">
        <f t="shared" si="0"/>
        <v>0.11304736695387732</v>
      </c>
      <c r="G20" s="28">
        <f t="shared" si="0"/>
        <v>0.1233244003133207</v>
      </c>
      <c r="H20" s="28">
        <f t="shared" si="0"/>
        <v>0.1336014336727641</v>
      </c>
      <c r="I20" s="28">
        <f t="shared" si="0"/>
        <v>0.1438784670322075</v>
      </c>
      <c r="J20" s="28">
        <f t="shared" si="0"/>
        <v>0.15415550039165088</v>
      </c>
      <c r="K20" s="28">
        <f t="shared" si="0"/>
        <v>0.1644325337510943</v>
      </c>
      <c r="L20" s="28">
        <f t="shared" si="0"/>
        <v>0.17470956711053767</v>
      </c>
      <c r="M20" s="28">
        <f t="shared" si="0"/>
        <v>0.18498660046998106</v>
      </c>
      <c r="N20" s="28">
        <f t="shared" si="0"/>
        <v>0.19526363382942444</v>
      </c>
      <c r="O20" s="28">
        <f t="shared" si="0"/>
        <v>0.20554066718886785</v>
      </c>
    </row>
    <row r="21" spans="1:15" ht="15.75">
      <c r="A21" s="27">
        <f t="shared" si="2"/>
        <v>0.9999999999999999</v>
      </c>
      <c r="B21" s="28">
        <f t="shared" si="1"/>
        <v>0.08086040562341551</v>
      </c>
      <c r="C21" s="28">
        <f t="shared" si="0"/>
        <v>0.09241189214104631</v>
      </c>
      <c r="D21" s="28">
        <f t="shared" si="0"/>
        <v>0.1039633786586771</v>
      </c>
      <c r="E21" s="28">
        <f t="shared" si="0"/>
        <v>0.11551486517630788</v>
      </c>
      <c r="F21" s="28">
        <f t="shared" si="0"/>
        <v>0.12706635169393868</v>
      </c>
      <c r="G21" s="28">
        <f t="shared" si="0"/>
        <v>0.13861783821156945</v>
      </c>
      <c r="H21" s="28">
        <f t="shared" si="0"/>
        <v>0.15016932472920025</v>
      </c>
      <c r="I21" s="28">
        <f t="shared" si="0"/>
        <v>0.16172081124683102</v>
      </c>
      <c r="J21" s="28">
        <f t="shared" si="0"/>
        <v>0.17327229776446182</v>
      </c>
      <c r="K21" s="28">
        <f t="shared" si="0"/>
        <v>0.18482378428209262</v>
      </c>
      <c r="L21" s="28">
        <f t="shared" si="0"/>
        <v>0.1963752707997234</v>
      </c>
      <c r="M21" s="28">
        <f t="shared" si="0"/>
        <v>0.2079267573173542</v>
      </c>
      <c r="N21" s="28">
        <f t="shared" si="0"/>
        <v>0.21947824383498496</v>
      </c>
      <c r="O21" s="28">
        <f t="shared" si="0"/>
        <v>0.23102973035261576</v>
      </c>
    </row>
    <row r="22" spans="1:15" ht="15.75">
      <c r="A22" s="27">
        <f t="shared" si="2"/>
        <v>1.0999999999999999</v>
      </c>
      <c r="B22" s="28">
        <f t="shared" si="1"/>
        <v>0.08996791557154053</v>
      </c>
      <c r="C22" s="28">
        <f t="shared" si="0"/>
        <v>0.10282047493890348</v>
      </c>
      <c r="D22" s="28">
        <f t="shared" si="0"/>
        <v>0.11567303430626641</v>
      </c>
      <c r="E22" s="28">
        <f t="shared" si="0"/>
        <v>0.12852559367362934</v>
      </c>
      <c r="F22" s="28">
        <f t="shared" si="0"/>
        <v>0.1413781530409923</v>
      </c>
      <c r="G22" s="28">
        <f t="shared" si="0"/>
        <v>0.1542307124083552</v>
      </c>
      <c r="H22" s="28">
        <f t="shared" si="0"/>
        <v>0.16708327177571816</v>
      </c>
      <c r="I22" s="28">
        <f t="shared" si="0"/>
        <v>0.17993583114308107</v>
      </c>
      <c r="J22" s="28">
        <f t="shared" si="0"/>
        <v>0.192788390510444</v>
      </c>
      <c r="K22" s="28">
        <f t="shared" si="0"/>
        <v>0.20564094987780696</v>
      </c>
      <c r="L22" s="28">
        <f t="shared" si="0"/>
        <v>0.21849350924516986</v>
      </c>
      <c r="M22" s="28">
        <f t="shared" si="0"/>
        <v>0.23134606861253282</v>
      </c>
      <c r="N22" s="28">
        <f t="shared" si="0"/>
        <v>0.24419862797989572</v>
      </c>
      <c r="O22" s="28">
        <f t="shared" si="0"/>
        <v>0.2570511873472587</v>
      </c>
    </row>
    <row r="23" spans="1:15" ht="15.75">
      <c r="A23" s="27">
        <f t="shared" si="2"/>
        <v>1.2</v>
      </c>
      <c r="B23" s="28">
        <f t="shared" si="1"/>
        <v>0.09926196964804648</v>
      </c>
      <c r="C23" s="28">
        <f t="shared" si="0"/>
        <v>0.11344225102633886</v>
      </c>
      <c r="D23" s="28">
        <f t="shared" si="0"/>
        <v>0.1276225324046312</v>
      </c>
      <c r="E23" s="28">
        <f t="shared" si="0"/>
        <v>0.14180281378292356</v>
      </c>
      <c r="F23" s="28">
        <f t="shared" si="0"/>
        <v>0.15598309516121592</v>
      </c>
      <c r="G23" s="28">
        <f t="shared" si="0"/>
        <v>0.17016337653950828</v>
      </c>
      <c r="H23" s="28">
        <f t="shared" si="0"/>
        <v>0.18434365791780064</v>
      </c>
      <c r="I23" s="28">
        <f t="shared" si="0"/>
        <v>0.19852393929609297</v>
      </c>
      <c r="J23" s="28">
        <f t="shared" si="0"/>
        <v>0.21270422067438532</v>
      </c>
      <c r="K23" s="28">
        <f t="shared" si="0"/>
        <v>0.2268845020526777</v>
      </c>
      <c r="L23" s="28">
        <f t="shared" si="0"/>
        <v>0.24106478343097004</v>
      </c>
      <c r="M23" s="28">
        <f t="shared" si="0"/>
        <v>0.2552450648092624</v>
      </c>
      <c r="N23" s="28">
        <f t="shared" si="0"/>
        <v>0.26942534618755476</v>
      </c>
      <c r="O23" s="28">
        <f t="shared" si="0"/>
        <v>0.2836056275658471</v>
      </c>
    </row>
    <row r="24" spans="1:15" ht="15.75">
      <c r="A24" s="27">
        <f t="shared" si="2"/>
        <v>1.3</v>
      </c>
      <c r="B24" s="28">
        <f t="shared" si="1"/>
        <v>0.10874277444511095</v>
      </c>
      <c r="C24" s="28">
        <f t="shared" si="0"/>
        <v>0.12427745650869824</v>
      </c>
      <c r="D24" s="28">
        <f t="shared" si="0"/>
        <v>0.13981213857228553</v>
      </c>
      <c r="E24" s="28">
        <f t="shared" si="0"/>
        <v>0.1553468206358728</v>
      </c>
      <c r="F24" s="28">
        <f t="shared" si="0"/>
        <v>0.1708815026994601</v>
      </c>
      <c r="G24" s="28">
        <f t="shared" si="0"/>
        <v>0.18641618476304736</v>
      </c>
      <c r="H24" s="28">
        <f t="shared" si="0"/>
        <v>0.20195086682663463</v>
      </c>
      <c r="I24" s="28">
        <f t="shared" si="0"/>
        <v>0.2174855488902219</v>
      </c>
      <c r="J24" s="28">
        <f t="shared" si="0"/>
        <v>0.2330202309538092</v>
      </c>
      <c r="K24" s="28">
        <f t="shared" si="0"/>
        <v>0.2485549130173965</v>
      </c>
      <c r="L24" s="28">
        <f t="shared" si="0"/>
        <v>0.26408959508098373</v>
      </c>
      <c r="M24" s="28">
        <f t="shared" si="0"/>
        <v>0.27962427714457105</v>
      </c>
      <c r="N24" s="28">
        <f t="shared" si="0"/>
        <v>0.2951589592081583</v>
      </c>
      <c r="O24" s="28">
        <f t="shared" si="0"/>
        <v>0.3106936412717456</v>
      </c>
    </row>
    <row r="25" spans="1:15" ht="15.75">
      <c r="A25" s="27">
        <f t="shared" si="2"/>
        <v>1.4000000000000001</v>
      </c>
      <c r="B25" s="28">
        <f t="shared" si="1"/>
        <v>0.11841053686008404</v>
      </c>
      <c r="C25" s="28">
        <f t="shared" si="0"/>
        <v>0.13532632784009607</v>
      </c>
      <c r="D25" s="28">
        <f t="shared" si="0"/>
        <v>0.15224211882010807</v>
      </c>
      <c r="E25" s="28">
        <f t="shared" si="0"/>
        <v>0.16915790980012008</v>
      </c>
      <c r="F25" s="28">
        <f t="shared" si="0"/>
        <v>0.1860737007801321</v>
      </c>
      <c r="G25" s="28">
        <f t="shared" si="0"/>
        <v>0.20298949176014408</v>
      </c>
      <c r="H25" s="28">
        <f t="shared" si="0"/>
        <v>0.2199052827401561</v>
      </c>
      <c r="I25" s="28">
        <f t="shared" si="0"/>
        <v>0.23682107372016808</v>
      </c>
      <c r="J25" s="28">
        <f t="shared" si="0"/>
        <v>0.2537368647001801</v>
      </c>
      <c r="K25" s="28">
        <f t="shared" si="0"/>
        <v>0.27065265568019214</v>
      </c>
      <c r="L25" s="28">
        <f t="shared" si="0"/>
        <v>0.28756844666020415</v>
      </c>
      <c r="M25" s="28">
        <f t="shared" si="0"/>
        <v>0.30448423764021615</v>
      </c>
      <c r="N25" s="28">
        <f t="shared" si="0"/>
        <v>0.32140002862022815</v>
      </c>
      <c r="O25" s="28">
        <f t="shared" si="0"/>
        <v>0.33831581960024015</v>
      </c>
    </row>
    <row r="26" spans="1:15" ht="15.75">
      <c r="A26" s="27">
        <f t="shared" si="2"/>
        <v>1.5000000000000002</v>
      </c>
      <c r="B26" s="28">
        <f t="shared" si="1"/>
        <v>0.12826546409605175</v>
      </c>
      <c r="C26" s="28">
        <f t="shared" si="0"/>
        <v>0.14658910182405913</v>
      </c>
      <c r="D26" s="28">
        <f t="shared" si="0"/>
        <v>0.16491273955206653</v>
      </c>
      <c r="E26" s="28">
        <f t="shared" si="0"/>
        <v>0.18323637728007391</v>
      </c>
      <c r="F26" s="28">
        <f t="shared" si="0"/>
        <v>0.20156001500808132</v>
      </c>
      <c r="G26" s="28">
        <f t="shared" si="0"/>
        <v>0.2198836527360887</v>
      </c>
      <c r="H26" s="28">
        <f t="shared" si="0"/>
        <v>0.23820729046409608</v>
      </c>
      <c r="I26" s="28">
        <f t="shared" si="0"/>
        <v>0.2565309281921035</v>
      </c>
      <c r="J26" s="28">
        <f t="shared" si="0"/>
        <v>0.27485456592011087</v>
      </c>
      <c r="K26" s="28">
        <f t="shared" si="0"/>
        <v>0.29317820364811825</v>
      </c>
      <c r="L26" s="28">
        <f t="shared" si="0"/>
        <v>0.31150184137612563</v>
      </c>
      <c r="M26" s="28">
        <f t="shared" si="0"/>
        <v>0.32982547910413307</v>
      </c>
      <c r="N26" s="28">
        <f t="shared" si="0"/>
        <v>0.34814911683214045</v>
      </c>
      <c r="O26" s="28">
        <f t="shared" si="0"/>
        <v>0.36647275456014783</v>
      </c>
    </row>
    <row r="27" spans="1:15" ht="15.75">
      <c r="A27" s="27">
        <f t="shared" si="2"/>
        <v>1.6000000000000003</v>
      </c>
      <c r="B27" s="28">
        <f t="shared" si="1"/>
        <v>0.13830776366240127</v>
      </c>
      <c r="C27" s="28">
        <f t="shared" si="0"/>
        <v>0.1580660156141729</v>
      </c>
      <c r="D27" s="28">
        <f t="shared" si="0"/>
        <v>0.17782426756594452</v>
      </c>
      <c r="E27" s="28">
        <f t="shared" si="0"/>
        <v>0.19758251951771613</v>
      </c>
      <c r="F27" s="28">
        <f t="shared" si="0"/>
        <v>0.21734077146948777</v>
      </c>
      <c r="G27" s="28">
        <f t="shared" si="0"/>
        <v>0.23709902342125935</v>
      </c>
      <c r="H27" s="28">
        <f t="shared" si="0"/>
        <v>0.256857275373031</v>
      </c>
      <c r="I27" s="28">
        <f t="shared" si="0"/>
        <v>0.27661552732480255</v>
      </c>
      <c r="J27" s="28">
        <f t="shared" si="0"/>
        <v>0.2963737792765742</v>
      </c>
      <c r="K27" s="28">
        <f t="shared" si="0"/>
        <v>0.3161320312283458</v>
      </c>
      <c r="L27" s="28">
        <f t="shared" si="0"/>
        <v>0.33589028318011743</v>
      </c>
      <c r="M27" s="28">
        <f t="shared" si="0"/>
        <v>0.35564853513188904</v>
      </c>
      <c r="N27" s="28">
        <f t="shared" si="0"/>
        <v>0.37540678708366065</v>
      </c>
      <c r="O27" s="28">
        <f t="shared" si="0"/>
        <v>0.39516503903543226</v>
      </c>
    </row>
    <row r="28" spans="1:15" ht="15.75">
      <c r="A28" s="27">
        <f t="shared" si="2"/>
        <v>1.7000000000000004</v>
      </c>
      <c r="B28" s="28">
        <f t="shared" si="1"/>
        <v>0.14853764337538705</v>
      </c>
      <c r="C28" s="28">
        <f t="shared" si="0"/>
        <v>0.1697573067147281</v>
      </c>
      <c r="D28" s="28">
        <f t="shared" si="0"/>
        <v>0.1909769700540691</v>
      </c>
      <c r="E28" s="28">
        <f t="shared" si="0"/>
        <v>0.2121966333934101</v>
      </c>
      <c r="F28" s="28">
        <f t="shared" si="0"/>
        <v>0.23341629673275113</v>
      </c>
      <c r="G28" s="28">
        <f t="shared" si="0"/>
        <v>0.2546359600720921</v>
      </c>
      <c r="H28" s="28">
        <f t="shared" si="0"/>
        <v>0.27585562341143316</v>
      </c>
      <c r="I28" s="28">
        <f t="shared" si="0"/>
        <v>0.2970752867507741</v>
      </c>
      <c r="J28" s="28">
        <f t="shared" si="0"/>
        <v>0.31829495009011516</v>
      </c>
      <c r="K28" s="28">
        <f t="shared" si="0"/>
        <v>0.3395146134294562</v>
      </c>
      <c r="L28" s="28">
        <f t="shared" si="0"/>
        <v>0.36073427676879716</v>
      </c>
      <c r="M28" s="28">
        <f t="shared" si="0"/>
        <v>0.3819539401081382</v>
      </c>
      <c r="N28" s="28">
        <f t="shared" si="0"/>
        <v>0.40317360344747916</v>
      </c>
      <c r="O28" s="28">
        <f t="shared" si="0"/>
        <v>0.4243932667868202</v>
      </c>
    </row>
    <row r="29" spans="1:15" ht="15.75">
      <c r="A29" s="27">
        <f t="shared" si="2"/>
        <v>1.8000000000000005</v>
      </c>
      <c r="B29" s="28">
        <f t="shared" si="1"/>
        <v>0.15895531135869823</v>
      </c>
      <c r="C29" s="28">
        <f t="shared" si="0"/>
        <v>0.18166321298136942</v>
      </c>
      <c r="D29" s="28">
        <f t="shared" si="0"/>
        <v>0.2043711146040406</v>
      </c>
      <c r="E29" s="28">
        <f t="shared" si="0"/>
        <v>0.22707901622671176</v>
      </c>
      <c r="F29" s="28">
        <f t="shared" si="0"/>
        <v>0.24978691784938295</v>
      </c>
      <c r="G29" s="28">
        <f t="shared" si="0"/>
        <v>0.2724948194720541</v>
      </c>
      <c r="H29" s="28">
        <f t="shared" si="0"/>
        <v>0.2952027210947253</v>
      </c>
      <c r="I29" s="28">
        <f t="shared" si="0"/>
        <v>0.31791062271739645</v>
      </c>
      <c r="J29" s="28">
        <f t="shared" si="0"/>
        <v>0.3406185243400676</v>
      </c>
      <c r="K29" s="28">
        <f t="shared" si="0"/>
        <v>0.36332642596273884</v>
      </c>
      <c r="L29" s="28">
        <f t="shared" si="0"/>
        <v>0.38603432758540995</v>
      </c>
      <c r="M29" s="28">
        <f t="shared" si="0"/>
        <v>0.4087422292080812</v>
      </c>
      <c r="N29" s="28">
        <f t="shared" si="0"/>
        <v>0.4314501308307523</v>
      </c>
      <c r="O29" s="28">
        <f t="shared" si="0"/>
        <v>0.4541580324534235</v>
      </c>
    </row>
    <row r="30" spans="1:15" ht="15.75">
      <c r="A30" s="27">
        <f t="shared" si="2"/>
        <v>1.9000000000000006</v>
      </c>
      <c r="B30" s="28">
        <f t="shared" si="1"/>
        <v>0.16956097604402726</v>
      </c>
      <c r="C30" s="28">
        <f t="shared" si="0"/>
        <v>0.19378397262174546</v>
      </c>
      <c r="D30" s="28">
        <f t="shared" si="0"/>
        <v>0.21800696919946363</v>
      </c>
      <c r="E30" s="28">
        <f t="shared" si="0"/>
        <v>0.2422299657771818</v>
      </c>
      <c r="F30" s="28">
        <f t="shared" si="0"/>
        <v>0.2664529623549</v>
      </c>
      <c r="G30" s="28">
        <f t="shared" si="0"/>
        <v>0.29067595893261816</v>
      </c>
      <c r="H30" s="28">
        <f t="shared" si="0"/>
        <v>0.31489895551033636</v>
      </c>
      <c r="I30" s="28">
        <f t="shared" si="0"/>
        <v>0.3391219520880545</v>
      </c>
      <c r="J30" s="28">
        <f t="shared" si="0"/>
        <v>0.3633449486657727</v>
      </c>
      <c r="K30" s="28">
        <f t="shared" si="0"/>
        <v>0.3875679452434909</v>
      </c>
      <c r="L30" s="28">
        <f t="shared" si="0"/>
        <v>0.41179094182120907</v>
      </c>
      <c r="M30" s="28">
        <f t="shared" si="0"/>
        <v>0.43601393839892727</v>
      </c>
      <c r="N30" s="28">
        <f t="shared" si="0"/>
        <v>0.4602369349766454</v>
      </c>
      <c r="O30" s="28">
        <f t="shared" si="0"/>
        <v>0.4844599315543636</v>
      </c>
    </row>
    <row r="31" spans="1:15" ht="15.75">
      <c r="A31" s="27">
        <f t="shared" si="2"/>
        <v>2.0000000000000004</v>
      </c>
      <c r="B31" s="28">
        <f t="shared" si="1"/>
        <v>0.18035484617164008</v>
      </c>
      <c r="C31" s="28">
        <f t="shared" si="0"/>
        <v>0.20611982419616012</v>
      </c>
      <c r="D31" s="28">
        <f t="shared" si="0"/>
        <v>0.23188480222068011</v>
      </c>
      <c r="E31" s="28">
        <f t="shared" si="0"/>
        <v>0.25764978024520013</v>
      </c>
      <c r="F31" s="28">
        <f t="shared" si="0"/>
        <v>0.2834147582697202</v>
      </c>
      <c r="G31" s="28">
        <f t="shared" si="0"/>
        <v>0.30917973629424017</v>
      </c>
      <c r="H31" s="28">
        <f t="shared" si="0"/>
        <v>0.33494471431876016</v>
      </c>
      <c r="I31" s="28">
        <f t="shared" si="0"/>
        <v>0.36070969234328015</v>
      </c>
      <c r="J31" s="28">
        <f t="shared" si="0"/>
        <v>0.3864746703678002</v>
      </c>
      <c r="K31" s="28">
        <f t="shared" si="0"/>
        <v>0.41223964839232025</v>
      </c>
      <c r="L31" s="28">
        <f t="shared" si="0"/>
        <v>0.43800462641684024</v>
      </c>
      <c r="M31" s="28">
        <f t="shared" si="0"/>
        <v>0.46376960444136023</v>
      </c>
      <c r="N31" s="28">
        <f t="shared" si="0"/>
        <v>0.4895345824658802</v>
      </c>
      <c r="O31" s="28">
        <f t="shared" si="0"/>
        <v>0.5152995604904003</v>
      </c>
    </row>
    <row r="32" spans="1:15" ht="15.75">
      <c r="A32" s="27">
        <f t="shared" si="2"/>
        <v>2.1000000000000005</v>
      </c>
      <c r="B32" s="28">
        <f t="shared" si="1"/>
        <v>0.19133713079094744</v>
      </c>
      <c r="C32" s="28">
        <f t="shared" si="0"/>
        <v>0.2186710066182257</v>
      </c>
      <c r="D32" s="28">
        <f t="shared" si="0"/>
        <v>0.2460048824455039</v>
      </c>
      <c r="E32" s="28">
        <f t="shared" si="0"/>
        <v>0.2733387582727821</v>
      </c>
      <c r="F32" s="28">
        <f t="shared" si="0"/>
        <v>0.30067263410006034</v>
      </c>
      <c r="G32" s="28">
        <f t="shared" si="0"/>
        <v>0.3280065099273385</v>
      </c>
      <c r="H32" s="28">
        <f t="shared" si="0"/>
        <v>0.35534038575461674</v>
      </c>
      <c r="I32" s="28">
        <f t="shared" si="0"/>
        <v>0.3826742615818949</v>
      </c>
      <c r="J32" s="28">
        <f t="shared" si="0"/>
        <v>0.41000813740917313</v>
      </c>
      <c r="K32" s="28">
        <f t="shared" si="0"/>
        <v>0.4373420132364514</v>
      </c>
      <c r="L32" s="28">
        <f t="shared" si="0"/>
        <v>0.46467588906372953</v>
      </c>
      <c r="M32" s="28">
        <f t="shared" si="0"/>
        <v>0.4920097648910078</v>
      </c>
      <c r="N32" s="28">
        <f t="shared" si="0"/>
        <v>0.519343640718286</v>
      </c>
      <c r="O32" s="28">
        <f t="shared" si="0"/>
        <v>0.5466775165455642</v>
      </c>
    </row>
    <row r="33" spans="1:15" ht="15.75">
      <c r="A33" s="27">
        <f t="shared" si="2"/>
        <v>2.2000000000000006</v>
      </c>
      <c r="B33" s="28">
        <f t="shared" si="1"/>
        <v>0.20250803926107694</v>
      </c>
      <c r="C33" s="28">
        <f t="shared" si="1"/>
        <v>0.23143775915551654</v>
      </c>
      <c r="D33" s="28">
        <f t="shared" si="1"/>
        <v>0.2603674790499561</v>
      </c>
      <c r="E33" s="28">
        <f t="shared" si="1"/>
        <v>0.28929719894439565</v>
      </c>
      <c r="F33" s="28">
        <f t="shared" si="1"/>
        <v>0.31822691883883525</v>
      </c>
      <c r="G33" s="28">
        <f t="shared" si="1"/>
        <v>0.3471566387332748</v>
      </c>
      <c r="H33" s="28">
        <f t="shared" si="1"/>
        <v>0.37608635862771433</v>
      </c>
      <c r="I33" s="28">
        <f t="shared" si="1"/>
        <v>0.4050160785221539</v>
      </c>
      <c r="J33" s="28">
        <f t="shared" si="1"/>
        <v>0.4339457984165935</v>
      </c>
      <c r="K33" s="28">
        <f t="shared" si="1"/>
        <v>0.4628755183110331</v>
      </c>
      <c r="L33" s="28">
        <f t="shared" si="1"/>
        <v>0.4918052382054726</v>
      </c>
      <c r="M33" s="28">
        <f t="shared" si="1"/>
        <v>0.5207349580999122</v>
      </c>
      <c r="N33" s="28">
        <f t="shared" si="1"/>
        <v>0.5496646779943517</v>
      </c>
      <c r="O33" s="28">
        <f t="shared" si="1"/>
        <v>0.5785943978887913</v>
      </c>
    </row>
    <row r="34" spans="1:15" ht="15.75">
      <c r="A34" s="27">
        <f t="shared" si="2"/>
        <v>2.3000000000000007</v>
      </c>
      <c r="B34" s="28">
        <f t="shared" si="1"/>
        <v>0.21386778125144743</v>
      </c>
      <c r="C34" s="28">
        <f t="shared" si="1"/>
        <v>0.24442032143022563</v>
      </c>
      <c r="D34" s="28">
        <f t="shared" si="1"/>
        <v>0.27497286160900386</v>
      </c>
      <c r="E34" s="28">
        <f t="shared" si="1"/>
        <v>0.30552540178778204</v>
      </c>
      <c r="F34" s="28">
        <f t="shared" si="1"/>
        <v>0.33607794196656027</v>
      </c>
      <c r="G34" s="28">
        <f t="shared" si="1"/>
        <v>0.36663048214533844</v>
      </c>
      <c r="H34" s="28">
        <f t="shared" si="1"/>
        <v>0.3971830223241167</v>
      </c>
      <c r="I34" s="28">
        <f t="shared" si="1"/>
        <v>0.42773556250289485</v>
      </c>
      <c r="J34" s="28">
        <f t="shared" si="1"/>
        <v>0.4582881026816731</v>
      </c>
      <c r="K34" s="28">
        <f t="shared" si="1"/>
        <v>0.48884064286045126</v>
      </c>
      <c r="L34" s="28">
        <f t="shared" si="1"/>
        <v>0.5193931830392294</v>
      </c>
      <c r="M34" s="28">
        <f t="shared" si="1"/>
        <v>0.5499457232180077</v>
      </c>
      <c r="N34" s="28">
        <f t="shared" si="1"/>
        <v>0.5804982633967859</v>
      </c>
      <c r="O34" s="28">
        <f t="shared" si="1"/>
        <v>0.6110508035755641</v>
      </c>
    </row>
    <row r="35" spans="1:15" ht="15.75">
      <c r="A35" s="27">
        <f t="shared" si="2"/>
        <v>2.400000000000001</v>
      </c>
      <c r="B35" s="28">
        <f t="shared" si="1"/>
        <v>0.22541656674234362</v>
      </c>
      <c r="C35" s="28">
        <f t="shared" si="1"/>
        <v>0.2576189334198213</v>
      </c>
      <c r="D35" s="28">
        <f t="shared" si="1"/>
        <v>0.28982130009729895</v>
      </c>
      <c r="E35" s="28">
        <f t="shared" si="1"/>
        <v>0.3220236667747766</v>
      </c>
      <c r="F35" s="28">
        <f t="shared" si="1"/>
        <v>0.3542260334522543</v>
      </c>
      <c r="G35" s="28">
        <f t="shared" si="1"/>
        <v>0.38642840012973195</v>
      </c>
      <c r="H35" s="28">
        <f t="shared" si="1"/>
        <v>0.4186307668072096</v>
      </c>
      <c r="I35" s="28">
        <f t="shared" si="1"/>
        <v>0.45083313348468723</v>
      </c>
      <c r="J35" s="28">
        <f t="shared" si="1"/>
        <v>0.4830355001621649</v>
      </c>
      <c r="K35" s="28">
        <f t="shared" si="1"/>
        <v>0.5152378668396426</v>
      </c>
      <c r="L35" s="28">
        <f t="shared" si="1"/>
        <v>0.5474402335171202</v>
      </c>
      <c r="M35" s="28">
        <f t="shared" si="1"/>
        <v>0.5796426001945979</v>
      </c>
      <c r="N35" s="28">
        <f t="shared" si="1"/>
        <v>0.6118449668720756</v>
      </c>
      <c r="O35" s="28">
        <f t="shared" si="1"/>
        <v>0.6440473335495532</v>
      </c>
    </row>
    <row r="36" spans="1:15" ht="15.75">
      <c r="A36" s="27">
        <f t="shared" si="2"/>
        <v>2.500000000000001</v>
      </c>
      <c r="B36" s="28">
        <f t="shared" si="1"/>
        <v>0.23715460602549257</v>
      </c>
      <c r="C36" s="28">
        <f t="shared" si="1"/>
        <v>0.2710338354577058</v>
      </c>
      <c r="D36" s="28">
        <f t="shared" si="1"/>
        <v>0.30491306488991904</v>
      </c>
      <c r="E36" s="28">
        <f t="shared" si="1"/>
        <v>0.33879229432213226</v>
      </c>
      <c r="F36" s="28">
        <f t="shared" si="1"/>
        <v>0.37267152375434554</v>
      </c>
      <c r="G36" s="28">
        <f t="shared" si="1"/>
        <v>0.4065507531865587</v>
      </c>
      <c r="H36" s="28">
        <f t="shared" si="1"/>
        <v>0.440429982618772</v>
      </c>
      <c r="I36" s="28">
        <f t="shared" si="1"/>
        <v>0.47430921205098514</v>
      </c>
      <c r="J36" s="28">
        <f t="shared" si="1"/>
        <v>0.5081884414831984</v>
      </c>
      <c r="K36" s="28">
        <f t="shared" si="1"/>
        <v>0.5420676709154116</v>
      </c>
      <c r="L36" s="28">
        <f t="shared" si="1"/>
        <v>0.5759469003476249</v>
      </c>
      <c r="M36" s="28">
        <f t="shared" si="1"/>
        <v>0.6098261297798381</v>
      </c>
      <c r="N36" s="28">
        <f t="shared" si="1"/>
        <v>0.6437053592120513</v>
      </c>
      <c r="O36" s="28">
        <f t="shared" si="1"/>
        <v>0.6775845886442645</v>
      </c>
    </row>
    <row r="37" spans="1:15" ht="15.75">
      <c r="A37" s="27">
        <f t="shared" si="2"/>
        <v>2.600000000000001</v>
      </c>
      <c r="B37" s="28">
        <f t="shared" si="1"/>
        <v>0.24908210970464142</v>
      </c>
      <c r="C37" s="28">
        <f t="shared" si="1"/>
        <v>0.28466526823387595</v>
      </c>
      <c r="D37" s="28">
        <f t="shared" si="1"/>
        <v>0.32024842676311044</v>
      </c>
      <c r="E37" s="28">
        <f t="shared" si="1"/>
        <v>0.35583158529234493</v>
      </c>
      <c r="F37" s="28">
        <f t="shared" si="1"/>
        <v>0.3914147438215795</v>
      </c>
      <c r="G37" s="28">
        <f t="shared" si="1"/>
        <v>0.4269979023508139</v>
      </c>
      <c r="H37" s="28">
        <f t="shared" si="1"/>
        <v>0.4625810608800484</v>
      </c>
      <c r="I37" s="28">
        <f t="shared" si="1"/>
        <v>0.49816421940928285</v>
      </c>
      <c r="J37" s="28">
        <f t="shared" si="1"/>
        <v>0.5337473779385173</v>
      </c>
      <c r="K37" s="28">
        <f t="shared" si="1"/>
        <v>0.5693305364677519</v>
      </c>
      <c r="L37" s="28">
        <f t="shared" si="1"/>
        <v>0.6049136949969863</v>
      </c>
      <c r="M37" s="28">
        <f t="shared" si="1"/>
        <v>0.6404968535262209</v>
      </c>
      <c r="N37" s="28">
        <f t="shared" si="1"/>
        <v>0.6760800120554553</v>
      </c>
      <c r="O37" s="28">
        <f t="shared" si="1"/>
        <v>0.7116631705846899</v>
      </c>
    </row>
    <row r="38" spans="1:15" ht="15.75">
      <c r="A38" s="27">
        <f t="shared" si="2"/>
        <v>2.700000000000001</v>
      </c>
      <c r="B38" s="28">
        <f t="shared" si="1"/>
        <v>0.26119928869613634</v>
      </c>
      <c r="C38" s="28">
        <f t="shared" si="1"/>
        <v>0.29851347279558443</v>
      </c>
      <c r="D38" s="28">
        <f t="shared" si="1"/>
        <v>0.33582765689503247</v>
      </c>
      <c r="E38" s="28">
        <f t="shared" si="1"/>
        <v>0.3731418409944805</v>
      </c>
      <c r="F38" s="28">
        <f t="shared" si="1"/>
        <v>0.4104560250939286</v>
      </c>
      <c r="G38" s="28">
        <f t="shared" si="1"/>
        <v>0.44777020919337657</v>
      </c>
      <c r="H38" s="28">
        <f t="shared" si="1"/>
        <v>0.48508439329282466</v>
      </c>
      <c r="I38" s="28">
        <f t="shared" si="1"/>
        <v>0.5223985773922727</v>
      </c>
      <c r="J38" s="28">
        <f t="shared" si="1"/>
        <v>0.5597127614917208</v>
      </c>
      <c r="K38" s="28">
        <f t="shared" si="1"/>
        <v>0.5970269455911689</v>
      </c>
      <c r="L38" s="28">
        <f t="shared" si="1"/>
        <v>0.6343411296906168</v>
      </c>
      <c r="M38" s="28">
        <f t="shared" si="1"/>
        <v>0.6716553137900649</v>
      </c>
      <c r="N38" s="28">
        <f t="shared" si="1"/>
        <v>0.7089694978895129</v>
      </c>
      <c r="O38" s="28">
        <f t="shared" si="1"/>
        <v>0.746283681988961</v>
      </c>
    </row>
    <row r="39" spans="1:15" ht="15.75">
      <c r="A39" s="27">
        <f t="shared" si="2"/>
        <v>2.800000000000001</v>
      </c>
      <c r="B39" s="28">
        <f t="shared" si="1"/>
        <v>0.27350635422950226</v>
      </c>
      <c r="C39" s="28">
        <f t="shared" si="1"/>
        <v>0.3125786905480026</v>
      </c>
      <c r="D39" s="28">
        <f t="shared" si="1"/>
        <v>0.3516510268665029</v>
      </c>
      <c r="E39" s="28">
        <f t="shared" si="1"/>
        <v>0.3907233631850032</v>
      </c>
      <c r="F39" s="28">
        <f t="shared" si="1"/>
        <v>0.4297956995035036</v>
      </c>
      <c r="G39" s="28">
        <f t="shared" si="1"/>
        <v>0.46886803582200387</v>
      </c>
      <c r="H39" s="28">
        <f t="shared" si="1"/>
        <v>0.5079403721405042</v>
      </c>
      <c r="I39" s="28">
        <f t="shared" si="1"/>
        <v>0.5470127084590045</v>
      </c>
      <c r="J39" s="28">
        <f t="shared" si="1"/>
        <v>0.5860850447775048</v>
      </c>
      <c r="K39" s="28">
        <f t="shared" si="1"/>
        <v>0.6251573810960052</v>
      </c>
      <c r="L39" s="28">
        <f t="shared" si="1"/>
        <v>0.6642297174145054</v>
      </c>
      <c r="M39" s="28">
        <f t="shared" si="1"/>
        <v>0.7033020537330058</v>
      </c>
      <c r="N39" s="28">
        <f t="shared" si="1"/>
        <v>0.7423743900515061</v>
      </c>
      <c r="O39" s="28">
        <f t="shared" si="1"/>
        <v>0.7814467263700065</v>
      </c>
    </row>
    <row r="40" spans="1:15" ht="15.75">
      <c r="A40" s="27">
        <f t="shared" si="2"/>
        <v>2.9000000000000012</v>
      </c>
      <c r="B40" s="28">
        <f t="shared" si="1"/>
        <v>0.286003517848025</v>
      </c>
      <c r="C40" s="28">
        <f t="shared" si="1"/>
        <v>0.3268611632548858</v>
      </c>
      <c r="D40" s="28">
        <f t="shared" si="1"/>
        <v>0.3677188086617465</v>
      </c>
      <c r="E40" s="28">
        <f t="shared" si="1"/>
        <v>0.4085764540686072</v>
      </c>
      <c r="F40" s="28">
        <f t="shared" si="1"/>
        <v>0.449434099475468</v>
      </c>
      <c r="G40" s="28">
        <f t="shared" si="1"/>
        <v>0.49029174488232863</v>
      </c>
      <c r="H40" s="28">
        <f t="shared" si="1"/>
        <v>0.5311493902891894</v>
      </c>
      <c r="I40" s="28">
        <f t="shared" si="1"/>
        <v>0.57200703569605</v>
      </c>
      <c r="J40" s="28">
        <f t="shared" si="1"/>
        <v>0.6128646811029108</v>
      </c>
      <c r="K40" s="28">
        <f t="shared" si="1"/>
        <v>0.6537223265097716</v>
      </c>
      <c r="L40" s="28">
        <f t="shared" si="1"/>
        <v>0.6945799719166322</v>
      </c>
      <c r="M40" s="28">
        <f t="shared" si="1"/>
        <v>0.735437617323493</v>
      </c>
      <c r="N40" s="28">
        <f t="shared" si="1"/>
        <v>0.7762952627303537</v>
      </c>
      <c r="O40" s="28">
        <f t="shared" si="1"/>
        <v>0.8171529081372144</v>
      </c>
    </row>
    <row r="41" spans="1:15" ht="15.75">
      <c r="A41" s="27">
        <f t="shared" si="2"/>
        <v>3.0000000000000013</v>
      </c>
      <c r="B41" s="28">
        <f t="shared" si="1"/>
        <v>0.29869099140933386</v>
      </c>
      <c r="C41" s="28">
        <f t="shared" si="1"/>
        <v>0.34136113303923876</v>
      </c>
      <c r="D41" s="28">
        <f t="shared" si="1"/>
        <v>0.38403127466914355</v>
      </c>
      <c r="E41" s="28">
        <f t="shared" si="1"/>
        <v>0.4267014162990484</v>
      </c>
      <c r="F41" s="28">
        <f t="shared" si="1"/>
        <v>0.4693715579289533</v>
      </c>
      <c r="G41" s="28">
        <f t="shared" si="1"/>
        <v>0.512041699558858</v>
      </c>
      <c r="H41" s="28">
        <f t="shared" si="1"/>
        <v>0.5547118411887629</v>
      </c>
      <c r="I41" s="28">
        <f t="shared" si="1"/>
        <v>0.5973819828186677</v>
      </c>
      <c r="J41" s="28">
        <f t="shared" si="1"/>
        <v>0.6400521244485726</v>
      </c>
      <c r="K41" s="28">
        <f t="shared" si="1"/>
        <v>0.6827222660784775</v>
      </c>
      <c r="L41" s="28">
        <f t="shared" si="1"/>
        <v>0.7253924077083822</v>
      </c>
      <c r="M41" s="28">
        <f t="shared" si="1"/>
        <v>0.7680625493382871</v>
      </c>
      <c r="N41" s="28">
        <f t="shared" si="1"/>
        <v>0.8107326909681919</v>
      </c>
      <c r="O41" s="28">
        <f t="shared" si="1"/>
        <v>0.8534028325980968</v>
      </c>
    </row>
    <row r="42" spans="1:15" ht="15.75">
      <c r="A42" s="27">
        <f t="shared" si="2"/>
        <v>3.1000000000000014</v>
      </c>
      <c r="B42" s="28">
        <f t="shared" si="1"/>
        <v>0.31156898708598524</v>
      </c>
      <c r="C42" s="28">
        <f t="shared" si="1"/>
        <v>0.35607884238398313</v>
      </c>
      <c r="D42" s="28">
        <f t="shared" si="1"/>
        <v>0.400588697681981</v>
      </c>
      <c r="E42" s="28">
        <f t="shared" si="1"/>
        <v>0.4450985529799789</v>
      </c>
      <c r="F42" s="28">
        <f t="shared" si="1"/>
        <v>0.48960840827797686</v>
      </c>
      <c r="G42" s="28">
        <f t="shared" si="1"/>
        <v>0.5341182635759747</v>
      </c>
      <c r="H42" s="28">
        <f t="shared" si="1"/>
        <v>0.5786281188739726</v>
      </c>
      <c r="I42" s="28">
        <f t="shared" si="1"/>
        <v>0.6231379741719705</v>
      </c>
      <c r="J42" s="28">
        <f t="shared" si="1"/>
        <v>0.6676478294699684</v>
      </c>
      <c r="K42" s="28">
        <f t="shared" si="1"/>
        <v>0.7121576847679663</v>
      </c>
      <c r="L42" s="28">
        <f t="shared" si="1"/>
        <v>0.7566675400659642</v>
      </c>
      <c r="M42" s="28">
        <f t="shared" si="1"/>
        <v>0.801177395363962</v>
      </c>
      <c r="N42" s="28">
        <f t="shared" si="1"/>
        <v>0.8456872506619599</v>
      </c>
      <c r="O42" s="28">
        <f t="shared" si="1"/>
        <v>0.8901971059599578</v>
      </c>
    </row>
    <row r="43" spans="1:15" ht="15.75">
      <c r="A43" s="27">
        <f t="shared" si="2"/>
        <v>3.2000000000000015</v>
      </c>
      <c r="B43" s="28">
        <f t="shared" si="1"/>
        <v>0.3246377173660488</v>
      </c>
      <c r="C43" s="28">
        <f t="shared" si="1"/>
        <v>0.3710145341326272</v>
      </c>
      <c r="D43" s="28">
        <f t="shared" si="1"/>
        <v>0.4173913508992056</v>
      </c>
      <c r="E43" s="28">
        <f t="shared" si="1"/>
        <v>0.463768167665784</v>
      </c>
      <c r="F43" s="28">
        <f t="shared" si="1"/>
        <v>0.5101449844323624</v>
      </c>
      <c r="G43" s="28">
        <f t="shared" si="1"/>
        <v>0.5565218011989408</v>
      </c>
      <c r="H43" s="28">
        <f t="shared" si="1"/>
        <v>0.6028986179655192</v>
      </c>
      <c r="I43" s="28">
        <f t="shared" si="1"/>
        <v>0.6492754347320976</v>
      </c>
      <c r="J43" s="28">
        <f t="shared" si="1"/>
        <v>0.695652251498676</v>
      </c>
      <c r="K43" s="28">
        <f t="shared" si="1"/>
        <v>0.7420290682652544</v>
      </c>
      <c r="L43" s="28">
        <f t="shared" si="1"/>
        <v>0.7884058850318327</v>
      </c>
      <c r="M43" s="28">
        <f t="shared" si="1"/>
        <v>0.8347827017984112</v>
      </c>
      <c r="N43" s="28">
        <f t="shared" si="1"/>
        <v>0.8811595185649895</v>
      </c>
      <c r="O43" s="28">
        <f t="shared" si="1"/>
        <v>0.927536335331568</v>
      </c>
    </row>
    <row r="44" spans="1:15" ht="15.75">
      <c r="A44" s="27">
        <f t="shared" si="2"/>
        <v>3.3000000000000016</v>
      </c>
      <c r="B44" s="28">
        <f t="shared" si="1"/>
        <v>0.33789739505369365</v>
      </c>
      <c r="C44" s="28">
        <f t="shared" si="1"/>
        <v>0.38616845148993567</v>
      </c>
      <c r="D44" s="28">
        <f t="shared" si="1"/>
        <v>0.4344395079261776</v>
      </c>
      <c r="E44" s="28">
        <f t="shared" si="1"/>
        <v>0.48271056436241955</v>
      </c>
      <c r="F44" s="28">
        <f t="shared" si="1"/>
        <v>0.5309816207986615</v>
      </c>
      <c r="G44" s="28">
        <f t="shared" si="1"/>
        <v>0.5792526772349035</v>
      </c>
      <c r="H44" s="28">
        <f t="shared" si="1"/>
        <v>0.6275237336711454</v>
      </c>
      <c r="I44" s="28">
        <f t="shared" si="1"/>
        <v>0.6757947901073873</v>
      </c>
      <c r="J44" s="28">
        <f t="shared" si="1"/>
        <v>0.7240658465436294</v>
      </c>
      <c r="K44" s="28">
        <f t="shared" si="1"/>
        <v>0.7723369029798713</v>
      </c>
      <c r="L44" s="28">
        <f t="shared" si="1"/>
        <v>0.8206079594161132</v>
      </c>
      <c r="M44" s="28">
        <f t="shared" si="1"/>
        <v>0.8688790158523552</v>
      </c>
      <c r="N44" s="28">
        <f t="shared" si="1"/>
        <v>0.9171500722885971</v>
      </c>
      <c r="O44" s="28">
        <f t="shared" si="1"/>
        <v>0.9654211287248391</v>
      </c>
    </row>
    <row r="45" spans="1:15" ht="15.75">
      <c r="A45" s="27">
        <f t="shared" si="2"/>
        <v>3.4000000000000017</v>
      </c>
      <c r="B45" s="28">
        <f t="shared" si="1"/>
        <v>0.35134823326977654</v>
      </c>
      <c r="C45" s="28">
        <f t="shared" si="1"/>
        <v>0.40154083802260176</v>
      </c>
      <c r="D45" s="28">
        <f t="shared" si="1"/>
        <v>0.451733442775427</v>
      </c>
      <c r="E45" s="28">
        <f t="shared" si="1"/>
        <v>0.5019260475282522</v>
      </c>
      <c r="F45" s="28">
        <f t="shared" si="1"/>
        <v>0.5521186522810775</v>
      </c>
      <c r="G45" s="28">
        <f t="shared" si="1"/>
        <v>0.6023112570339026</v>
      </c>
      <c r="H45" s="28">
        <f t="shared" si="1"/>
        <v>0.6525038617867279</v>
      </c>
      <c r="I45" s="28">
        <f t="shared" si="1"/>
        <v>0.7026964665395531</v>
      </c>
      <c r="J45" s="28">
        <f t="shared" si="1"/>
        <v>0.7528890712923784</v>
      </c>
      <c r="K45" s="28">
        <f t="shared" si="1"/>
        <v>0.8030816760452035</v>
      </c>
      <c r="L45" s="28">
        <f t="shared" si="1"/>
        <v>0.8532742807980287</v>
      </c>
      <c r="M45" s="28">
        <f t="shared" si="1"/>
        <v>0.903466885550854</v>
      </c>
      <c r="N45" s="28">
        <f t="shared" si="1"/>
        <v>0.9536594903036791</v>
      </c>
      <c r="O45" s="28">
        <f t="shared" si="1"/>
        <v>1.0038520950565044</v>
      </c>
    </row>
    <row r="46" spans="1:15" ht="15.75">
      <c r="A46" s="27">
        <f t="shared" si="2"/>
        <v>3.5000000000000018</v>
      </c>
      <c r="B46" s="28">
        <f t="shared" si="1"/>
        <v>0.36499044545243103</v>
      </c>
      <c r="C46" s="28">
        <f t="shared" si="1"/>
        <v>0.4171319376599212</v>
      </c>
      <c r="D46" s="28">
        <f t="shared" si="1"/>
        <v>0.46927342986741133</v>
      </c>
      <c r="E46" s="28">
        <f t="shared" si="1"/>
        <v>0.5214149220749015</v>
      </c>
      <c r="F46" s="28">
        <f t="shared" si="1"/>
        <v>0.5735564142823917</v>
      </c>
      <c r="G46" s="28">
        <f t="shared" si="1"/>
        <v>0.6256979064898818</v>
      </c>
      <c r="H46" s="28">
        <f t="shared" si="1"/>
        <v>0.677839398697372</v>
      </c>
      <c r="I46" s="28">
        <f t="shared" si="1"/>
        <v>0.7299808909048621</v>
      </c>
      <c r="J46" s="28">
        <f t="shared" si="1"/>
        <v>0.7821223831123523</v>
      </c>
      <c r="K46" s="28">
        <f t="shared" si="1"/>
        <v>0.8342638753198424</v>
      </c>
      <c r="L46" s="28">
        <f t="shared" si="1"/>
        <v>0.8864053675273325</v>
      </c>
      <c r="M46" s="28">
        <f t="shared" si="1"/>
        <v>0.9385468597348227</v>
      </c>
      <c r="N46" s="28">
        <f t="shared" si="1"/>
        <v>0.9906883519423128</v>
      </c>
      <c r="O46" s="28">
        <f t="shared" si="1"/>
        <v>1.042829844149803</v>
      </c>
    </row>
    <row r="47" spans="1:15" ht="15.75">
      <c r="A47" s="27">
        <f t="shared" si="2"/>
        <v>3.600000000000002</v>
      </c>
      <c r="B47" s="28">
        <f t="shared" si="1"/>
        <v>0.37882424535765835</v>
      </c>
      <c r="C47" s="28">
        <f t="shared" si="1"/>
        <v>0.43294199469446676</v>
      </c>
      <c r="D47" s="28">
        <f t="shared" si="1"/>
        <v>0.48705974403127505</v>
      </c>
      <c r="E47" s="28">
        <f t="shared" si="1"/>
        <v>0.5411774933680834</v>
      </c>
      <c r="F47" s="28">
        <f t="shared" si="1"/>
        <v>0.5952952427048918</v>
      </c>
      <c r="G47" s="28">
        <f t="shared" si="1"/>
        <v>0.6494129920417001</v>
      </c>
      <c r="H47" s="28">
        <f t="shared" si="1"/>
        <v>0.7035307413785085</v>
      </c>
      <c r="I47" s="28">
        <f t="shared" si="1"/>
        <v>0.7576484907153167</v>
      </c>
      <c r="J47" s="28">
        <f t="shared" si="1"/>
        <v>0.811766240052125</v>
      </c>
      <c r="K47" s="28">
        <f t="shared" si="1"/>
        <v>0.8658839893889335</v>
      </c>
      <c r="L47" s="28">
        <f t="shared" si="1"/>
        <v>0.9200017387257418</v>
      </c>
      <c r="M47" s="28">
        <f t="shared" si="1"/>
        <v>0.9741194880625501</v>
      </c>
      <c r="N47" s="28">
        <f t="shared" si="1"/>
        <v>1.0282372373993585</v>
      </c>
      <c r="O47" s="28">
        <f t="shared" si="1"/>
        <v>1.0823549867361668</v>
      </c>
    </row>
    <row r="48" spans="1:15" ht="15.75">
      <c r="A48" s="40"/>
      <c r="B48" s="41"/>
      <c r="C48" s="41"/>
      <c r="D48" s="41"/>
      <c r="E48" s="41"/>
      <c r="F48" s="41"/>
      <c r="G48" s="41"/>
      <c r="H48" s="41"/>
      <c r="I48" s="41"/>
      <c r="J48" s="41"/>
      <c r="K48" s="41"/>
      <c r="L48" s="41"/>
      <c r="M48" s="41"/>
      <c r="N48" s="41"/>
      <c r="O48" s="41"/>
    </row>
    <row r="49" spans="1:15" ht="15.75">
      <c r="A49" s="40"/>
      <c r="B49" s="44"/>
      <c r="C49" s="44"/>
      <c r="D49" s="44"/>
      <c r="E49" s="44"/>
      <c r="F49" s="44"/>
      <c r="G49" s="44"/>
      <c r="H49" s="44"/>
      <c r="I49" s="44"/>
      <c r="J49" s="44"/>
      <c r="K49" s="44"/>
      <c r="L49" s="44"/>
      <c r="M49" s="44"/>
      <c r="N49" s="44"/>
      <c r="O49" s="44"/>
    </row>
    <row r="50" spans="1:2" s="67" customFormat="1" ht="20.25">
      <c r="A50" s="65" t="s">
        <v>95</v>
      </c>
      <c r="B50" s="66"/>
    </row>
    <row r="51" spans="1:2" s="67" customFormat="1" ht="20.25">
      <c r="A51" s="65" t="s">
        <v>191</v>
      </c>
      <c r="B51" s="66"/>
    </row>
    <row r="52" spans="1:2" ht="20.25">
      <c r="A52" s="43"/>
      <c r="B52" s="42"/>
    </row>
    <row r="53" spans="2:5" ht="18.75">
      <c r="B53" s="23"/>
      <c r="E53" s="24"/>
    </row>
    <row r="54" spans="1:15" ht="18.75">
      <c r="A54" s="63" t="s">
        <v>1</v>
      </c>
      <c r="B54" s="64" t="s">
        <v>190</v>
      </c>
      <c r="C54" s="26"/>
      <c r="D54" s="26"/>
      <c r="E54" s="26"/>
      <c r="F54" s="26"/>
      <c r="G54" s="26"/>
      <c r="H54" s="26"/>
      <c r="I54" s="26"/>
      <c r="J54" s="26"/>
      <c r="K54" s="26"/>
      <c r="L54" s="26"/>
      <c r="M54" s="26"/>
      <c r="N54" s="26"/>
      <c r="O54" s="26"/>
    </row>
    <row r="55" spans="1:15" ht="15.75">
      <c r="A55" s="40">
        <v>0.6</v>
      </c>
      <c r="B55" s="44">
        <f aca="true" t="shared" si="3" ref="B55:B85">$G$8+(($A55-$G$9)/$G$10)</f>
        <v>0.43</v>
      </c>
      <c r="C55" s="44"/>
      <c r="D55" s="44"/>
      <c r="E55" s="44"/>
      <c r="F55" s="44"/>
      <c r="G55" s="44"/>
      <c r="H55" s="44"/>
      <c r="I55" s="44"/>
      <c r="J55" s="44"/>
      <c r="K55" s="44"/>
      <c r="L55" s="44"/>
      <c r="M55" s="44"/>
      <c r="N55" s="44"/>
      <c r="O55" s="44"/>
    </row>
    <row r="56" spans="1:15" ht="15.75">
      <c r="A56" s="40">
        <f>A55+0.1</f>
        <v>0.7</v>
      </c>
      <c r="B56" s="44">
        <f t="shared" si="3"/>
        <v>0.435</v>
      </c>
      <c r="C56" s="44"/>
      <c r="D56" s="44"/>
      <c r="E56" s="44"/>
      <c r="F56" s="44"/>
      <c r="G56" s="44"/>
      <c r="H56" s="44"/>
      <c r="I56" s="44"/>
      <c r="J56" s="44"/>
      <c r="K56" s="44"/>
      <c r="L56" s="44"/>
      <c r="M56" s="44"/>
      <c r="N56" s="44"/>
      <c r="O56" s="44"/>
    </row>
    <row r="57" spans="1:15" ht="15.75">
      <c r="A57" s="40">
        <f aca="true" t="shared" si="4" ref="A57:A85">A56+0.1</f>
        <v>0.7999999999999999</v>
      </c>
      <c r="B57" s="44">
        <f t="shared" si="3"/>
        <v>0.44</v>
      </c>
      <c r="C57" s="44"/>
      <c r="D57" s="44"/>
      <c r="E57" s="44"/>
      <c r="F57" s="44"/>
      <c r="G57" s="44"/>
      <c r="H57" s="44"/>
      <c r="I57" s="44"/>
      <c r="J57" s="44"/>
      <c r="K57" s="44"/>
      <c r="L57" s="44"/>
      <c r="M57" s="44"/>
      <c r="N57" s="44"/>
      <c r="O57" s="44"/>
    </row>
    <row r="58" spans="1:15" ht="15.75">
      <c r="A58" s="40">
        <f t="shared" si="4"/>
        <v>0.8999999999999999</v>
      </c>
      <c r="B58" s="44">
        <f t="shared" si="3"/>
        <v>0.445</v>
      </c>
      <c r="C58" s="44"/>
      <c r="D58" s="44"/>
      <c r="E58" s="44"/>
      <c r="F58" s="44"/>
      <c r="G58" s="44"/>
      <c r="H58" s="44"/>
      <c r="I58" s="44"/>
      <c r="J58" s="44"/>
      <c r="K58" s="44"/>
      <c r="L58" s="44"/>
      <c r="M58" s="44"/>
      <c r="N58" s="44"/>
      <c r="O58" s="44"/>
    </row>
    <row r="59" spans="1:15" ht="15.75">
      <c r="A59" s="40">
        <f t="shared" si="4"/>
        <v>0.9999999999999999</v>
      </c>
      <c r="B59" s="44">
        <f t="shared" si="3"/>
        <v>0.45</v>
      </c>
      <c r="C59" s="44"/>
      <c r="D59" s="44"/>
      <c r="E59" s="44"/>
      <c r="F59" s="44"/>
      <c r="G59" s="44"/>
      <c r="H59" s="44"/>
      <c r="I59" s="44"/>
      <c r="J59" s="44"/>
      <c r="K59" s="44"/>
      <c r="L59" s="44"/>
      <c r="M59" s="44"/>
      <c r="N59" s="44"/>
      <c r="O59" s="44"/>
    </row>
    <row r="60" spans="1:15" ht="15.75">
      <c r="A60" s="40">
        <f t="shared" si="4"/>
        <v>1.0999999999999999</v>
      </c>
      <c r="B60" s="44">
        <f t="shared" si="3"/>
        <v>0.455</v>
      </c>
      <c r="C60" s="44"/>
      <c r="D60" s="44"/>
      <c r="E60" s="44"/>
      <c r="F60" s="44"/>
      <c r="G60" s="44"/>
      <c r="H60" s="44"/>
      <c r="I60" s="44"/>
      <c r="J60" s="44"/>
      <c r="K60" s="44"/>
      <c r="L60" s="44"/>
      <c r="M60" s="44"/>
      <c r="N60" s="44"/>
      <c r="O60" s="44"/>
    </row>
    <row r="61" spans="1:15" ht="15.75">
      <c r="A61" s="40">
        <f t="shared" si="4"/>
        <v>1.2</v>
      </c>
      <c r="B61" s="44">
        <f t="shared" si="3"/>
        <v>0.46</v>
      </c>
      <c r="C61" s="44"/>
      <c r="D61" s="44"/>
      <c r="E61" s="44"/>
      <c r="F61" s="44"/>
      <c r="G61" s="44"/>
      <c r="H61" s="44"/>
      <c r="I61" s="44"/>
      <c r="J61" s="44"/>
      <c r="K61" s="44"/>
      <c r="L61" s="44"/>
      <c r="M61" s="44"/>
      <c r="N61" s="44"/>
      <c r="O61" s="44"/>
    </row>
    <row r="62" spans="1:15" ht="15.75">
      <c r="A62" s="40">
        <f t="shared" si="4"/>
        <v>1.3</v>
      </c>
      <c r="B62" s="44">
        <f t="shared" si="3"/>
        <v>0.465</v>
      </c>
      <c r="C62" s="44"/>
      <c r="D62" s="44"/>
      <c r="E62" s="44"/>
      <c r="F62" s="44"/>
      <c r="G62" s="44"/>
      <c r="H62" s="44"/>
      <c r="I62" s="44"/>
      <c r="J62" s="44"/>
      <c r="K62" s="44"/>
      <c r="L62" s="44"/>
      <c r="M62" s="44"/>
      <c r="N62" s="44"/>
      <c r="O62" s="44"/>
    </row>
    <row r="63" spans="1:15" ht="15.75">
      <c r="A63" s="40">
        <f t="shared" si="4"/>
        <v>1.4000000000000001</v>
      </c>
      <c r="B63" s="44">
        <f t="shared" si="3"/>
        <v>0.47000000000000003</v>
      </c>
      <c r="C63" s="44"/>
      <c r="D63" s="44"/>
      <c r="E63" s="44"/>
      <c r="F63" s="44"/>
      <c r="G63" s="44"/>
      <c r="H63" s="44"/>
      <c r="I63" s="44"/>
      <c r="J63" s="44"/>
      <c r="K63" s="44"/>
      <c r="L63" s="44"/>
      <c r="M63" s="44"/>
      <c r="N63" s="44"/>
      <c r="O63" s="44"/>
    </row>
    <row r="64" spans="1:15" ht="15.75">
      <c r="A64" s="40">
        <f t="shared" si="4"/>
        <v>1.5000000000000002</v>
      </c>
      <c r="B64" s="44">
        <f t="shared" si="3"/>
        <v>0.47500000000000003</v>
      </c>
      <c r="C64" s="44"/>
      <c r="D64" s="44"/>
      <c r="E64" s="44"/>
      <c r="F64" s="44"/>
      <c r="G64" s="44"/>
      <c r="H64" s="44"/>
      <c r="I64" s="44"/>
      <c r="J64" s="44"/>
      <c r="K64" s="44"/>
      <c r="L64" s="44"/>
      <c r="M64" s="44"/>
      <c r="N64" s="44"/>
      <c r="O64" s="44"/>
    </row>
    <row r="65" spans="1:15" ht="15.75">
      <c r="A65" s="40">
        <f t="shared" si="4"/>
        <v>1.6000000000000003</v>
      </c>
      <c r="B65" s="44">
        <f t="shared" si="3"/>
        <v>0.48000000000000004</v>
      </c>
      <c r="C65" s="44"/>
      <c r="D65" s="44"/>
      <c r="E65" s="44"/>
      <c r="F65" s="44"/>
      <c r="G65" s="44"/>
      <c r="H65" s="44"/>
      <c r="I65" s="44"/>
      <c r="J65" s="44"/>
      <c r="K65" s="44"/>
      <c r="L65" s="44"/>
      <c r="M65" s="44"/>
      <c r="N65" s="44"/>
      <c r="O65" s="44"/>
    </row>
    <row r="66" spans="1:15" ht="15.75">
      <c r="A66" s="40">
        <f t="shared" si="4"/>
        <v>1.7000000000000004</v>
      </c>
      <c r="B66" s="44">
        <f t="shared" si="3"/>
        <v>0.48500000000000004</v>
      </c>
      <c r="C66" s="44"/>
      <c r="D66" s="44"/>
      <c r="E66" s="44"/>
      <c r="F66" s="44"/>
      <c r="G66" s="44"/>
      <c r="H66" s="44"/>
      <c r="I66" s="44"/>
      <c r="J66" s="44"/>
      <c r="K66" s="44"/>
      <c r="L66" s="44"/>
      <c r="M66" s="44"/>
      <c r="N66" s="44"/>
      <c r="O66" s="44"/>
    </row>
    <row r="67" spans="1:15" ht="15.75">
      <c r="A67" s="40">
        <f t="shared" si="4"/>
        <v>1.8000000000000005</v>
      </c>
      <c r="B67" s="44">
        <f t="shared" si="3"/>
        <v>0.49000000000000005</v>
      </c>
      <c r="C67" s="44"/>
      <c r="D67" s="44"/>
      <c r="E67" s="44"/>
      <c r="F67" s="44"/>
      <c r="G67" s="44"/>
      <c r="H67" s="44"/>
      <c r="I67" s="44"/>
      <c r="J67" s="44"/>
      <c r="K67" s="44"/>
      <c r="L67" s="44"/>
      <c r="M67" s="44"/>
      <c r="N67" s="44"/>
      <c r="O67" s="44"/>
    </row>
    <row r="68" spans="1:15" ht="15.75">
      <c r="A68" s="40">
        <f t="shared" si="4"/>
        <v>1.9000000000000006</v>
      </c>
      <c r="B68" s="44">
        <f t="shared" si="3"/>
        <v>0.49500000000000005</v>
      </c>
      <c r="C68" s="44"/>
      <c r="D68" s="44"/>
      <c r="E68" s="44"/>
      <c r="F68" s="44"/>
      <c r="G68" s="44"/>
      <c r="H68" s="44"/>
      <c r="I68" s="44"/>
      <c r="J68" s="44"/>
      <c r="K68" s="44"/>
      <c r="L68" s="44"/>
      <c r="M68" s="44"/>
      <c r="N68" s="44"/>
      <c r="O68" s="44"/>
    </row>
    <row r="69" spans="1:15" ht="15.75">
      <c r="A69" s="40">
        <f t="shared" si="4"/>
        <v>2.0000000000000004</v>
      </c>
      <c r="B69" s="44">
        <f t="shared" si="3"/>
        <v>0.5</v>
      </c>
      <c r="C69" s="44"/>
      <c r="D69" s="44"/>
      <c r="E69" s="44"/>
      <c r="F69" s="44"/>
      <c r="G69" s="44"/>
      <c r="H69" s="44"/>
      <c r="I69" s="44"/>
      <c r="J69" s="44"/>
      <c r="K69" s="44"/>
      <c r="L69" s="44"/>
      <c r="M69" s="44"/>
      <c r="N69" s="44"/>
      <c r="O69" s="44"/>
    </row>
    <row r="70" spans="1:15" ht="15.75">
      <c r="A70" s="40">
        <f t="shared" si="4"/>
        <v>2.1000000000000005</v>
      </c>
      <c r="B70" s="44">
        <f t="shared" si="3"/>
        <v>0.505</v>
      </c>
      <c r="C70" s="44"/>
      <c r="D70" s="44"/>
      <c r="E70" s="44"/>
      <c r="F70" s="44"/>
      <c r="G70" s="44"/>
      <c r="H70" s="44"/>
      <c r="I70" s="44"/>
      <c r="J70" s="44"/>
      <c r="K70" s="44"/>
      <c r="L70" s="44"/>
      <c r="M70" s="44"/>
      <c r="N70" s="44"/>
      <c r="O70" s="44"/>
    </row>
    <row r="71" spans="1:15" ht="15.75">
      <c r="A71" s="40">
        <f t="shared" si="4"/>
        <v>2.2000000000000006</v>
      </c>
      <c r="B71" s="44">
        <f t="shared" si="3"/>
        <v>0.51</v>
      </c>
      <c r="C71" s="44"/>
      <c r="D71" s="44"/>
      <c r="E71" s="44"/>
      <c r="F71" s="44"/>
      <c r="G71" s="44"/>
      <c r="H71" s="44"/>
      <c r="I71" s="44"/>
      <c r="J71" s="44"/>
      <c r="K71" s="44"/>
      <c r="L71" s="44"/>
      <c r="M71" s="44"/>
      <c r="N71" s="44"/>
      <c r="O71" s="44"/>
    </row>
    <row r="72" spans="1:15" ht="15.75">
      <c r="A72" s="40">
        <f t="shared" si="4"/>
        <v>2.3000000000000007</v>
      </c>
      <c r="B72" s="44">
        <f t="shared" si="3"/>
        <v>0.515</v>
      </c>
      <c r="C72" s="44"/>
      <c r="D72" s="44"/>
      <c r="E72" s="44"/>
      <c r="F72" s="44"/>
      <c r="G72" s="44"/>
      <c r="H72" s="44"/>
      <c r="I72" s="44"/>
      <c r="J72" s="44"/>
      <c r="K72" s="44"/>
      <c r="L72" s="44"/>
      <c r="M72" s="44"/>
      <c r="N72" s="44"/>
      <c r="O72" s="44"/>
    </row>
    <row r="73" spans="1:15" ht="15.75">
      <c r="A73" s="40">
        <f t="shared" si="4"/>
        <v>2.400000000000001</v>
      </c>
      <c r="B73" s="44">
        <f t="shared" si="3"/>
        <v>0.52</v>
      </c>
      <c r="C73" s="44"/>
      <c r="D73" s="44"/>
      <c r="E73" s="44"/>
      <c r="F73" s="44"/>
      <c r="G73" s="44"/>
      <c r="H73" s="44"/>
      <c r="I73" s="44"/>
      <c r="J73" s="44"/>
      <c r="K73" s="44"/>
      <c r="L73" s="44"/>
      <c r="M73" s="44"/>
      <c r="N73" s="44"/>
      <c r="O73" s="44"/>
    </row>
    <row r="74" spans="1:15" ht="15.75">
      <c r="A74" s="40">
        <f t="shared" si="4"/>
        <v>2.500000000000001</v>
      </c>
      <c r="B74" s="44">
        <f t="shared" si="3"/>
        <v>0.525</v>
      </c>
      <c r="C74" s="44"/>
      <c r="D74" s="44"/>
      <c r="E74" s="44"/>
      <c r="F74" s="44"/>
      <c r="G74" s="44"/>
      <c r="H74" s="44"/>
      <c r="I74" s="44"/>
      <c r="J74" s="44"/>
      <c r="K74" s="44"/>
      <c r="L74" s="44"/>
      <c r="M74" s="44"/>
      <c r="N74" s="44"/>
      <c r="O74" s="44"/>
    </row>
    <row r="75" spans="1:15" ht="15.75">
      <c r="A75" s="40">
        <f t="shared" si="4"/>
        <v>2.600000000000001</v>
      </c>
      <c r="B75" s="44">
        <f t="shared" si="3"/>
        <v>0.53</v>
      </c>
      <c r="C75" s="44"/>
      <c r="D75" s="44"/>
      <c r="E75" s="44"/>
      <c r="F75" s="44"/>
      <c r="G75" s="44"/>
      <c r="H75" s="44"/>
      <c r="I75" s="44"/>
      <c r="J75" s="44"/>
      <c r="K75" s="44"/>
      <c r="L75" s="44"/>
      <c r="M75" s="44"/>
      <c r="N75" s="44"/>
      <c r="O75" s="44"/>
    </row>
    <row r="76" spans="1:15" ht="15.75">
      <c r="A76" s="40">
        <f t="shared" si="4"/>
        <v>2.700000000000001</v>
      </c>
      <c r="B76" s="44">
        <f t="shared" si="3"/>
        <v>0.535</v>
      </c>
      <c r="C76" s="44"/>
      <c r="D76" s="44"/>
      <c r="E76" s="44"/>
      <c r="F76" s="44"/>
      <c r="G76" s="44"/>
      <c r="H76" s="44"/>
      <c r="I76" s="44"/>
      <c r="J76" s="44"/>
      <c r="K76" s="44"/>
      <c r="L76" s="44"/>
      <c r="M76" s="44"/>
      <c r="N76" s="44"/>
      <c r="O76" s="44"/>
    </row>
    <row r="77" spans="1:15" ht="15.75">
      <c r="A77" s="40">
        <f t="shared" si="4"/>
        <v>2.800000000000001</v>
      </c>
      <c r="B77" s="44">
        <f t="shared" si="3"/>
        <v>0.54</v>
      </c>
      <c r="C77" s="44"/>
      <c r="D77" s="44"/>
      <c r="E77" s="44"/>
      <c r="F77" s="44"/>
      <c r="G77" s="44"/>
      <c r="H77" s="44"/>
      <c r="I77" s="44"/>
      <c r="J77" s="44"/>
      <c r="K77" s="44"/>
      <c r="L77" s="44"/>
      <c r="M77" s="44"/>
      <c r="N77" s="44"/>
      <c r="O77" s="44"/>
    </row>
    <row r="78" spans="1:15" ht="15.75">
      <c r="A78" s="40">
        <f t="shared" si="4"/>
        <v>2.9000000000000012</v>
      </c>
      <c r="B78" s="44">
        <f t="shared" si="3"/>
        <v>0.545</v>
      </c>
      <c r="C78" s="44"/>
      <c r="D78" s="44"/>
      <c r="E78" s="44"/>
      <c r="F78" s="44"/>
      <c r="G78" s="44"/>
      <c r="H78" s="44"/>
      <c r="I78" s="44"/>
      <c r="J78" s="44"/>
      <c r="K78" s="44"/>
      <c r="L78" s="44"/>
      <c r="M78" s="44"/>
      <c r="N78" s="44"/>
      <c r="O78" s="44"/>
    </row>
    <row r="79" spans="1:15" ht="15.75">
      <c r="A79" s="40">
        <f t="shared" si="4"/>
        <v>3.0000000000000013</v>
      </c>
      <c r="B79" s="44">
        <f t="shared" si="3"/>
        <v>0.55</v>
      </c>
      <c r="C79" s="44"/>
      <c r="D79" s="44"/>
      <c r="E79" s="44"/>
      <c r="F79" s="44"/>
      <c r="G79" s="44"/>
      <c r="H79" s="44"/>
      <c r="I79" s="44"/>
      <c r="J79" s="44"/>
      <c r="K79" s="44"/>
      <c r="L79" s="44"/>
      <c r="M79" s="44"/>
      <c r="N79" s="44"/>
      <c r="O79" s="44"/>
    </row>
    <row r="80" spans="1:15" ht="15.75">
      <c r="A80" s="40">
        <f t="shared" si="4"/>
        <v>3.1000000000000014</v>
      </c>
      <c r="B80" s="44">
        <f t="shared" si="3"/>
        <v>0.555</v>
      </c>
      <c r="C80" s="44"/>
      <c r="D80" s="44"/>
      <c r="E80" s="44"/>
      <c r="F80" s="44"/>
      <c r="G80" s="44"/>
      <c r="H80" s="44"/>
      <c r="I80" s="44"/>
      <c r="J80" s="44"/>
      <c r="K80" s="44"/>
      <c r="L80" s="44"/>
      <c r="M80" s="44"/>
      <c r="N80" s="44"/>
      <c r="O80" s="44"/>
    </row>
    <row r="81" spans="1:15" ht="15.75">
      <c r="A81" s="40">
        <f t="shared" si="4"/>
        <v>3.2000000000000015</v>
      </c>
      <c r="B81" s="44">
        <f t="shared" si="3"/>
        <v>0.56</v>
      </c>
      <c r="C81" s="44"/>
      <c r="D81" s="44"/>
      <c r="E81" s="44"/>
      <c r="F81" s="44"/>
      <c r="G81" s="44"/>
      <c r="H81" s="44"/>
      <c r="I81" s="44"/>
      <c r="J81" s="44"/>
      <c r="K81" s="44"/>
      <c r="L81" s="44"/>
      <c r="M81" s="44"/>
      <c r="N81" s="44"/>
      <c r="O81" s="44"/>
    </row>
    <row r="82" spans="1:15" ht="15.75">
      <c r="A82" s="40">
        <f t="shared" si="4"/>
        <v>3.3000000000000016</v>
      </c>
      <c r="B82" s="44">
        <f t="shared" si="3"/>
        <v>0.5650000000000001</v>
      </c>
      <c r="C82" s="44"/>
      <c r="D82" s="44"/>
      <c r="E82" s="44"/>
      <c r="F82" s="44"/>
      <c r="G82" s="44"/>
      <c r="H82" s="44"/>
      <c r="I82" s="44"/>
      <c r="J82" s="44"/>
      <c r="K82" s="44"/>
      <c r="L82" s="44"/>
      <c r="M82" s="44"/>
      <c r="N82" s="44"/>
      <c r="O82" s="44"/>
    </row>
    <row r="83" spans="1:15" ht="15.75">
      <c r="A83" s="40">
        <f t="shared" si="4"/>
        <v>3.4000000000000017</v>
      </c>
      <c r="B83" s="44">
        <f t="shared" si="3"/>
        <v>0.5700000000000001</v>
      </c>
      <c r="C83" s="44"/>
      <c r="D83" s="44"/>
      <c r="E83" s="44"/>
      <c r="F83" s="44"/>
      <c r="G83" s="44"/>
      <c r="H83" s="44"/>
      <c r="I83" s="44"/>
      <c r="J83" s="44"/>
      <c r="K83" s="44"/>
      <c r="L83" s="44"/>
      <c r="M83" s="44"/>
      <c r="N83" s="44"/>
      <c r="O83" s="44"/>
    </row>
    <row r="84" spans="1:15" ht="15.75">
      <c r="A84" s="40">
        <f t="shared" si="4"/>
        <v>3.5000000000000018</v>
      </c>
      <c r="B84" s="44">
        <f t="shared" si="3"/>
        <v>0.5750000000000001</v>
      </c>
      <c r="C84" s="44"/>
      <c r="D84" s="44"/>
      <c r="E84" s="44"/>
      <c r="F84" s="44"/>
      <c r="G84" s="44"/>
      <c r="H84" s="44"/>
      <c r="I84" s="44"/>
      <c r="J84" s="44"/>
      <c r="K84" s="44"/>
      <c r="L84" s="44"/>
      <c r="M84" s="44"/>
      <c r="N84" s="44"/>
      <c r="O84" s="44"/>
    </row>
    <row r="85" spans="1:15" ht="15.75">
      <c r="A85" s="40">
        <f t="shared" si="4"/>
        <v>3.600000000000002</v>
      </c>
      <c r="B85" s="44">
        <f t="shared" si="3"/>
        <v>0.5800000000000001</v>
      </c>
      <c r="C85" s="44"/>
      <c r="D85" s="44"/>
      <c r="E85" s="44"/>
      <c r="F85" s="44"/>
      <c r="G85" s="44"/>
      <c r="H85" s="44"/>
      <c r="I85" s="44"/>
      <c r="J85" s="44"/>
      <c r="K85" s="44"/>
      <c r="L85" s="44"/>
      <c r="M85" s="44"/>
      <c r="N85" s="44"/>
      <c r="O85" s="44"/>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E14"/>
  <sheetViews>
    <sheetView zoomScalePageLayoutView="0" workbookViewId="0" topLeftCell="A3">
      <selection activeCell="B10" sqref="B10"/>
    </sheetView>
  </sheetViews>
  <sheetFormatPr defaultColWidth="9.140625" defaultRowHeight="12.75"/>
  <cols>
    <col min="1" max="1" width="62.7109375" style="12" customWidth="1"/>
    <col min="2" max="2" width="12.7109375" style="12" bestFit="1" customWidth="1"/>
    <col min="3" max="3" width="24.140625" style="12" bestFit="1" customWidth="1"/>
    <col min="4" max="4" width="9.140625" style="12" customWidth="1"/>
    <col min="5" max="5" width="17.57421875" style="12" bestFit="1" customWidth="1"/>
    <col min="6" max="16384" width="9.140625" style="12" customWidth="1"/>
  </cols>
  <sheetData>
    <row r="1" spans="1:3" s="103" customFormat="1" ht="18.75">
      <c r="A1" s="101" t="s">
        <v>28</v>
      </c>
      <c r="B1" s="102"/>
      <c r="C1" s="102"/>
    </row>
    <row r="2" spans="1:3" s="105" customFormat="1" ht="18.75">
      <c r="A2" s="104" t="s">
        <v>197</v>
      </c>
      <c r="B2" s="104"/>
      <c r="C2" s="104"/>
    </row>
    <row r="3" spans="1:3" s="105" customFormat="1" ht="18.75">
      <c r="A3" s="104" t="s">
        <v>43</v>
      </c>
      <c r="B3" s="104"/>
      <c r="C3" s="104"/>
    </row>
    <row r="4" spans="1:3" s="105" customFormat="1" ht="18.75">
      <c r="A4" s="104" t="s">
        <v>151</v>
      </c>
      <c r="B4" s="104"/>
      <c r="C4" s="104"/>
    </row>
    <row r="5" spans="1:3" s="105" customFormat="1" ht="18.75">
      <c r="A5" s="104" t="s">
        <v>155</v>
      </c>
      <c r="B5" s="104"/>
      <c r="C5" s="104"/>
    </row>
    <row r="6" spans="1:3" ht="15.75">
      <c r="A6" s="55" t="e">
        <f>b/3</f>
        <v>#NAME?</v>
      </c>
      <c r="B6" s="11"/>
      <c r="C6" s="11"/>
    </row>
    <row r="7" spans="1:3" ht="15.75">
      <c r="A7" s="11" t="s">
        <v>54</v>
      </c>
      <c r="B7" s="14">
        <v>50</v>
      </c>
      <c r="C7" s="11" t="s">
        <v>24</v>
      </c>
    </row>
    <row r="8" spans="1:3" ht="15.75">
      <c r="A8" s="11" t="s">
        <v>194</v>
      </c>
      <c r="B8" s="14">
        <v>2.55</v>
      </c>
      <c r="C8" s="11" t="s">
        <v>59</v>
      </c>
    </row>
    <row r="9" spans="1:3" ht="15.75">
      <c r="A9" s="11" t="s">
        <v>195</v>
      </c>
      <c r="B9" s="16">
        <v>0.65</v>
      </c>
      <c r="C9" s="11" t="s">
        <v>153</v>
      </c>
    </row>
    <row r="10" spans="1:3" ht="15.75">
      <c r="A10" s="11" t="s">
        <v>58</v>
      </c>
      <c r="B10" s="14">
        <v>2.1</v>
      </c>
      <c r="C10" s="11" t="s">
        <v>2</v>
      </c>
    </row>
    <row r="11" spans="1:3" ht="15.75">
      <c r="A11" s="11"/>
      <c r="B11" s="11"/>
      <c r="C11" s="11"/>
    </row>
    <row r="12" spans="1:3" ht="15.75">
      <c r="A12" s="15" t="s">
        <v>196</v>
      </c>
      <c r="B12" s="34">
        <f>(B7*((B10*11.1382)-(B8)))*(1-B9)</f>
        <v>364.70385</v>
      </c>
      <c r="C12" s="11" t="s">
        <v>26</v>
      </c>
    </row>
    <row r="13" spans="1:3" ht="15.75">
      <c r="A13" s="15"/>
      <c r="B13" s="17"/>
      <c r="C13" s="11"/>
    </row>
    <row r="14" spans="1:5" ht="15.75">
      <c r="A14" s="15"/>
      <c r="B14" s="17"/>
      <c r="C14" s="11"/>
      <c r="E14" s="117"/>
    </row>
  </sheetData>
  <sheetProtection/>
  <printOptions/>
  <pageMargins left="0.75" right="0.75" top="1" bottom="1" header="0.5" footer="0.5"/>
  <pageSetup horizontalDpi="360" verticalDpi="360" orientation="portrait" r:id="rId1"/>
</worksheet>
</file>

<file path=xl/worksheets/sheet5.xml><?xml version="1.0" encoding="utf-8"?>
<worksheet xmlns="http://schemas.openxmlformats.org/spreadsheetml/2006/main" xmlns:r="http://schemas.openxmlformats.org/officeDocument/2006/relationships">
  <dimension ref="A1:F75"/>
  <sheetViews>
    <sheetView zoomScalePageLayoutView="0" workbookViewId="0" topLeftCell="A1">
      <selection activeCell="B18" sqref="B18"/>
    </sheetView>
  </sheetViews>
  <sheetFormatPr defaultColWidth="9.140625" defaultRowHeight="12.75"/>
  <cols>
    <col min="1" max="1" width="67.00390625" style="12" customWidth="1"/>
    <col min="2" max="2" width="14.00390625" style="12" bestFit="1" customWidth="1"/>
    <col min="3" max="3" width="24.140625" style="12" bestFit="1" customWidth="1"/>
    <col min="4" max="4" width="12.421875" style="12" bestFit="1" customWidth="1"/>
    <col min="5" max="5" width="20.421875" style="12" customWidth="1"/>
    <col min="6" max="6" width="21.421875" style="12" customWidth="1"/>
    <col min="7" max="16384" width="9.140625" style="12" customWidth="1"/>
  </cols>
  <sheetData>
    <row r="1" spans="1:3" s="107" customFormat="1" ht="18.75">
      <c r="A1" s="106" t="s">
        <v>28</v>
      </c>
      <c r="B1" s="97"/>
      <c r="C1" s="97"/>
    </row>
    <row r="2" spans="1:3" s="107" customFormat="1" ht="18.75">
      <c r="A2" s="97" t="s">
        <v>150</v>
      </c>
      <c r="B2" s="97"/>
      <c r="C2" s="97"/>
    </row>
    <row r="3" spans="1:3" s="107" customFormat="1" ht="18.75">
      <c r="A3" s="97" t="s">
        <v>43</v>
      </c>
      <c r="B3" s="97"/>
      <c r="C3" s="97"/>
    </row>
    <row r="4" spans="1:3" s="107" customFormat="1" ht="18.75">
      <c r="A4" s="97" t="s">
        <v>97</v>
      </c>
      <c r="B4" s="97"/>
      <c r="C4" s="97"/>
    </row>
    <row r="5" spans="1:3" s="107" customFormat="1" ht="18.75">
      <c r="A5" s="97" t="s">
        <v>96</v>
      </c>
      <c r="B5" s="97"/>
      <c r="C5" s="97"/>
    </row>
    <row r="6" spans="1:3" ht="15.75">
      <c r="A6" s="55" t="e">
        <f>b/3</f>
        <v>#NAME?</v>
      </c>
      <c r="B6" s="11"/>
      <c r="C6" s="11"/>
    </row>
    <row r="7" spans="1:3" ht="15.75">
      <c r="A7" s="11" t="s">
        <v>54</v>
      </c>
      <c r="B7" s="14">
        <v>50</v>
      </c>
      <c r="C7" s="11" t="s">
        <v>24</v>
      </c>
    </row>
    <row r="8" spans="1:3" ht="18.75">
      <c r="A8" s="11" t="s">
        <v>149</v>
      </c>
      <c r="B8" s="14">
        <v>2.55</v>
      </c>
      <c r="C8" s="11" t="s">
        <v>59</v>
      </c>
    </row>
    <row r="9" spans="1:3" ht="18.75">
      <c r="A9" s="11" t="s">
        <v>55</v>
      </c>
      <c r="B9" s="16">
        <v>0.6</v>
      </c>
      <c r="C9" s="11" t="s">
        <v>153</v>
      </c>
    </row>
    <row r="10" spans="1:3" ht="19.5" customHeight="1">
      <c r="A10" s="11" t="s">
        <v>58</v>
      </c>
      <c r="B10" s="14">
        <v>2.1</v>
      </c>
      <c r="C10" s="11" t="s">
        <v>2</v>
      </c>
    </row>
    <row r="11" spans="1:4" ht="18.75">
      <c r="A11" s="11" t="s">
        <v>56</v>
      </c>
      <c r="B11" s="14">
        <v>0</v>
      </c>
      <c r="C11" s="11" t="s">
        <v>25</v>
      </c>
      <c r="D11" s="114" t="s">
        <v>226</v>
      </c>
    </row>
    <row r="12" spans="1:6" ht="18.75" customHeight="1">
      <c r="A12" s="11" t="s">
        <v>74</v>
      </c>
      <c r="B12" s="33">
        <f>B53</f>
        <v>0.103752</v>
      </c>
      <c r="C12" s="11" t="s">
        <v>59</v>
      </c>
      <c r="D12" s="114" t="s">
        <v>213</v>
      </c>
      <c r="E12" s="119" t="s">
        <v>227</v>
      </c>
      <c r="F12" s="120" t="s">
        <v>228</v>
      </c>
    </row>
    <row r="13" spans="1:6" ht="18.75">
      <c r="A13" s="11" t="s">
        <v>75</v>
      </c>
      <c r="B13" s="33">
        <f>B60</f>
        <v>0.16</v>
      </c>
      <c r="C13" s="11" t="s">
        <v>59</v>
      </c>
      <c r="D13" s="114" t="s">
        <v>214</v>
      </c>
      <c r="E13" s="119"/>
      <c r="F13" s="120"/>
    </row>
    <row r="14" spans="1:6" ht="18.75">
      <c r="A14" s="11" t="s">
        <v>76</v>
      </c>
      <c r="B14" s="33">
        <f>B66</f>
        <v>0.9333333333333333</v>
      </c>
      <c r="C14" s="11" t="s">
        <v>59</v>
      </c>
      <c r="D14" s="114" t="s">
        <v>215</v>
      </c>
      <c r="E14" s="119"/>
      <c r="F14" s="120"/>
    </row>
    <row r="15" spans="1:6" ht="18.75">
      <c r="A15" s="11" t="s">
        <v>77</v>
      </c>
      <c r="B15" s="33">
        <f>B73</f>
        <v>1.4</v>
      </c>
      <c r="C15" s="11" t="s">
        <v>59</v>
      </c>
      <c r="D15" s="114" t="s">
        <v>216</v>
      </c>
      <c r="E15" s="119"/>
      <c r="F15" s="120"/>
    </row>
    <row r="16" spans="1:6" ht="15.75">
      <c r="A16" s="11"/>
      <c r="B16" s="11"/>
      <c r="C16" s="11"/>
      <c r="E16" s="119"/>
      <c r="F16" s="120"/>
    </row>
    <row r="17" spans="1:6" ht="18.75">
      <c r="A17" s="15" t="s">
        <v>78</v>
      </c>
      <c r="B17" s="34">
        <f>(B7*((B10*11.1382)-(B8+B11+B12+B13+B14+B15)))*(1-B9)</f>
        <v>364.86269333333337</v>
      </c>
      <c r="C17" s="11" t="s">
        <v>26</v>
      </c>
      <c r="E17" s="119"/>
      <c r="F17" s="120"/>
    </row>
    <row r="18" spans="1:3" ht="15.75">
      <c r="A18" s="15"/>
      <c r="B18" s="17">
        <f>B17/'hourly wage calculator simple'!B12</f>
        <v>1.0004355405991283</v>
      </c>
      <c r="C18" s="11"/>
    </row>
    <row r="19" spans="1:3" ht="15.75">
      <c r="A19" s="15"/>
      <c r="B19" s="17"/>
      <c r="C19" s="11"/>
    </row>
    <row r="20" ht="20.25">
      <c r="A20" s="11" t="s">
        <v>198</v>
      </c>
    </row>
    <row r="21" ht="15.75">
      <c r="A21" s="11" t="s">
        <v>164</v>
      </c>
    </row>
    <row r="22" ht="15.75">
      <c r="A22" s="11"/>
    </row>
    <row r="23" ht="15.75">
      <c r="A23" s="11" t="s">
        <v>46</v>
      </c>
    </row>
    <row r="24" spans="2:3" ht="15.75">
      <c r="B24" s="14">
        <v>1000</v>
      </c>
      <c r="C24" s="11" t="s">
        <v>39</v>
      </c>
    </row>
    <row r="25" spans="2:3" ht="15.75">
      <c r="B25" s="14">
        <v>7</v>
      </c>
      <c r="C25" s="11" t="s">
        <v>40</v>
      </c>
    </row>
    <row r="26" spans="2:3" ht="15.75">
      <c r="B26" s="14">
        <v>250</v>
      </c>
      <c r="C26" s="11" t="s">
        <v>41</v>
      </c>
    </row>
    <row r="27" spans="2:3" ht="15.75">
      <c r="B27" s="35">
        <f>B26*B25</f>
        <v>1750</v>
      </c>
      <c r="C27" s="11" t="s">
        <v>42</v>
      </c>
    </row>
    <row r="28" spans="2:3" ht="15.75">
      <c r="B28" s="35">
        <f>B27/B24</f>
        <v>1.75</v>
      </c>
      <c r="C28" s="11" t="s">
        <v>48</v>
      </c>
    </row>
    <row r="30" spans="1:3" ht="15.75">
      <c r="A30" s="11" t="s">
        <v>148</v>
      </c>
      <c r="B30" s="11"/>
      <c r="C30" s="11"/>
    </row>
    <row r="31" spans="1:3" ht="15.75">
      <c r="A31" s="11"/>
      <c r="B31" s="14">
        <v>1000</v>
      </c>
      <c r="C31" s="11" t="s">
        <v>39</v>
      </c>
    </row>
    <row r="32" spans="1:3" ht="15.75">
      <c r="A32" s="11"/>
      <c r="B32" s="14">
        <v>750</v>
      </c>
      <c r="C32" s="11" t="s">
        <v>44</v>
      </c>
    </row>
    <row r="33" spans="1:3" ht="15.75">
      <c r="A33" s="11"/>
      <c r="B33" s="14">
        <v>2.6</v>
      </c>
      <c r="C33" s="11" t="s">
        <v>45</v>
      </c>
    </row>
    <row r="34" spans="2:3" ht="15.75">
      <c r="B34" s="35">
        <f>B33*B32</f>
        <v>1950</v>
      </c>
      <c r="C34" s="11" t="s">
        <v>47</v>
      </c>
    </row>
    <row r="35" spans="2:3" ht="15.75">
      <c r="B35" s="35">
        <f>B34/B31</f>
        <v>1.95</v>
      </c>
      <c r="C35" s="11" t="s">
        <v>49</v>
      </c>
    </row>
    <row r="37" ht="15.75">
      <c r="A37" s="11" t="s">
        <v>50</v>
      </c>
    </row>
    <row r="38" spans="2:3" ht="15.75">
      <c r="B38" s="18">
        <v>1000</v>
      </c>
      <c r="C38" s="11" t="s">
        <v>39</v>
      </c>
    </row>
    <row r="39" spans="2:3" ht="15.75">
      <c r="B39" s="18">
        <v>0.12</v>
      </c>
      <c r="C39" s="11" t="s">
        <v>51</v>
      </c>
    </row>
    <row r="40" spans="2:3" ht="15.75">
      <c r="B40" s="18">
        <v>5000</v>
      </c>
      <c r="C40" s="11" t="s">
        <v>52</v>
      </c>
    </row>
    <row r="41" spans="2:3" ht="15.75">
      <c r="B41" s="35">
        <f>B40*B39</f>
        <v>600</v>
      </c>
      <c r="C41" s="11" t="s">
        <v>53</v>
      </c>
    </row>
    <row r="42" spans="2:3" ht="15.75">
      <c r="B42" s="35">
        <f>B41/B38</f>
        <v>0.6</v>
      </c>
      <c r="C42" s="11" t="s">
        <v>72</v>
      </c>
    </row>
    <row r="43" spans="2:3" ht="15.75">
      <c r="B43" s="13"/>
      <c r="C43" s="11"/>
    </row>
    <row r="44" spans="1:3" ht="51.75" customHeight="1">
      <c r="A44" s="11" t="s">
        <v>199</v>
      </c>
      <c r="B44" s="13"/>
      <c r="C44" s="11"/>
    </row>
    <row r="46" ht="20.25">
      <c r="A46" s="11" t="s">
        <v>220</v>
      </c>
    </row>
    <row r="47" ht="15.75">
      <c r="A47" s="11" t="s">
        <v>221</v>
      </c>
    </row>
    <row r="49" spans="1:3" ht="20.25">
      <c r="A49" s="11" t="s">
        <v>200</v>
      </c>
      <c r="B49" s="13"/>
      <c r="C49" s="11"/>
    </row>
    <row r="50" spans="2:3" ht="15.75">
      <c r="B50" s="30">
        <v>5000</v>
      </c>
      <c r="C50" s="11" t="s">
        <v>60</v>
      </c>
    </row>
    <row r="51" spans="2:3" ht="15.75">
      <c r="B51" s="31">
        <v>12</v>
      </c>
      <c r="C51" s="11" t="s">
        <v>61</v>
      </c>
    </row>
    <row r="52" spans="2:3" ht="15.75">
      <c r="B52" s="32">
        <v>2</v>
      </c>
      <c r="C52" s="11" t="s">
        <v>62</v>
      </c>
    </row>
    <row r="53" spans="2:3" ht="15.75">
      <c r="B53" s="35">
        <f>B51/(B50/(87.1/B52-0.32))</f>
        <v>0.103752</v>
      </c>
      <c r="C53" s="11" t="s">
        <v>63</v>
      </c>
    </row>
    <row r="54" spans="2:3" ht="15.75">
      <c r="B54" s="13"/>
      <c r="C54" s="11"/>
    </row>
    <row r="55" spans="1:3" ht="20.25">
      <c r="A55" s="11" t="s">
        <v>201</v>
      </c>
      <c r="B55" s="13"/>
      <c r="C55" s="11"/>
    </row>
    <row r="56" spans="2:3" ht="15.75">
      <c r="B56" s="30">
        <v>60</v>
      </c>
      <c r="C56" s="11" t="s">
        <v>64</v>
      </c>
    </row>
    <row r="57" spans="2:3" ht="15.75">
      <c r="B57" s="31">
        <v>8</v>
      </c>
      <c r="C57" s="11" t="s">
        <v>80</v>
      </c>
    </row>
    <row r="58" spans="2:3" ht="15.75">
      <c r="B58" s="31">
        <v>0.02</v>
      </c>
      <c r="C58" s="11" t="s">
        <v>73</v>
      </c>
    </row>
    <row r="59" spans="2:3" ht="15.75">
      <c r="B59" s="32">
        <v>80</v>
      </c>
      <c r="C59" s="11" t="s">
        <v>65</v>
      </c>
    </row>
    <row r="60" spans="2:3" ht="15.75">
      <c r="B60" s="35">
        <f>(B57+(B58*B59))/B56</f>
        <v>0.16</v>
      </c>
      <c r="C60" s="11" t="s">
        <v>81</v>
      </c>
    </row>
    <row r="61" spans="2:3" ht="15.75">
      <c r="B61" s="13"/>
      <c r="C61" s="11"/>
    </row>
    <row r="62" spans="1:3" ht="20.25">
      <c r="A62" s="11" t="s">
        <v>202</v>
      </c>
      <c r="B62" s="13"/>
      <c r="C62" s="11"/>
    </row>
    <row r="63" spans="2:3" ht="15.75">
      <c r="B63" s="31">
        <v>20000</v>
      </c>
      <c r="C63" s="11" t="s">
        <v>84</v>
      </c>
    </row>
    <row r="64" spans="2:3" ht="15.75">
      <c r="B64" s="30">
        <v>15000</v>
      </c>
      <c r="C64" s="11" t="s">
        <v>82</v>
      </c>
    </row>
    <row r="65" spans="2:3" ht="15.75">
      <c r="B65" s="31">
        <v>6000</v>
      </c>
      <c r="C65" s="11" t="s">
        <v>83</v>
      </c>
    </row>
    <row r="66" spans="2:3" ht="15.75">
      <c r="B66" s="35">
        <f>(B63-B65)/B64</f>
        <v>0.9333333333333333</v>
      </c>
      <c r="C66" s="11" t="s">
        <v>66</v>
      </c>
    </row>
    <row r="67" spans="2:3" ht="15.75">
      <c r="B67" s="13"/>
      <c r="C67" s="11"/>
    </row>
    <row r="68" spans="1:3" ht="20.25">
      <c r="A68" s="11" t="s">
        <v>203</v>
      </c>
      <c r="B68" s="13"/>
      <c r="C68" s="11"/>
    </row>
    <row r="69" spans="2:3" ht="15.75">
      <c r="B69" s="31">
        <v>30000</v>
      </c>
      <c r="C69" s="11" t="s">
        <v>87</v>
      </c>
    </row>
    <row r="70" spans="2:3" ht="15.75">
      <c r="B70" s="31">
        <v>5000</v>
      </c>
      <c r="C70" s="11" t="s">
        <v>88</v>
      </c>
    </row>
    <row r="71" spans="2:3" ht="15.75">
      <c r="B71" s="30">
        <v>15000</v>
      </c>
      <c r="C71" s="11" t="s">
        <v>86</v>
      </c>
    </row>
    <row r="72" spans="2:3" ht="15.75">
      <c r="B72" s="31">
        <v>14000</v>
      </c>
      <c r="C72" s="11" t="s">
        <v>85</v>
      </c>
    </row>
    <row r="73" spans="2:3" ht="15.75">
      <c r="B73" s="36">
        <f>(B69+B70-B72)/B71</f>
        <v>1.4</v>
      </c>
      <c r="C73" s="11" t="s">
        <v>67</v>
      </c>
    </row>
    <row r="75" ht="20.25">
      <c r="A75" s="11" t="s">
        <v>204</v>
      </c>
    </row>
  </sheetData>
  <sheetProtection/>
  <mergeCells count="2">
    <mergeCell ref="E12:E17"/>
    <mergeCell ref="F12:F17"/>
  </mergeCells>
  <conditionalFormatting sqref="B17 B28 B35 B42 B53 B60 B66 B73">
    <cfRule type="expression" priority="4" dxfId="0" stopIfTrue="1">
      <formula>ISERROR(B17)</formula>
    </cfRule>
  </conditionalFormatting>
  <conditionalFormatting sqref="B12:B15">
    <cfRule type="expression" priority="3" dxfId="10" stopIfTrue="1">
      <formula>ISERROR(B4)</formula>
    </cfRule>
  </conditionalFormatting>
  <conditionalFormatting sqref="B12">
    <cfRule type="expression" priority="2" dxfId="10" stopIfTrue="1">
      <formula>ISERROR(B12)</formula>
    </cfRule>
  </conditionalFormatting>
  <conditionalFormatting sqref="B13:B15">
    <cfRule type="expression" priority="1" dxfId="10" stopIfTrue="1">
      <formula>ISERROR(B13)</formula>
    </cfRule>
  </conditionalFormatting>
  <printOptions/>
  <pageMargins left="0.75" right="0.75" top="1" bottom="1" header="0.5" footer="0.5"/>
  <pageSetup horizontalDpi="360" verticalDpi="360" orientation="portrait" r:id="rId1"/>
</worksheet>
</file>

<file path=xl/worksheets/sheet6.xml><?xml version="1.0" encoding="utf-8"?>
<worksheet xmlns="http://schemas.openxmlformats.org/spreadsheetml/2006/main" xmlns:r="http://schemas.openxmlformats.org/officeDocument/2006/relationships">
  <dimension ref="A1:P112"/>
  <sheetViews>
    <sheetView zoomScalePageLayoutView="0" workbookViewId="0" topLeftCell="A1">
      <selection activeCell="I54" sqref="I54"/>
    </sheetView>
  </sheetViews>
  <sheetFormatPr defaultColWidth="9.140625" defaultRowHeight="12.75"/>
  <cols>
    <col min="1" max="1" width="46.57421875" style="1" customWidth="1"/>
    <col min="2" max="2" width="11.57421875" style="1" bestFit="1" customWidth="1"/>
    <col min="3" max="3" width="8.421875" style="1" bestFit="1" customWidth="1"/>
    <col min="4" max="4" width="10.57421875" style="1" bestFit="1" customWidth="1"/>
    <col min="5" max="5" width="10.57421875" style="1" customWidth="1"/>
    <col min="6" max="6" width="10.8515625" style="1" bestFit="1" customWidth="1"/>
    <col min="7" max="7" width="18.7109375" style="2" bestFit="1" customWidth="1"/>
    <col min="8" max="8" width="16.57421875" style="2" bestFit="1" customWidth="1"/>
    <col min="9" max="9" width="16.140625" style="2" bestFit="1" customWidth="1"/>
    <col min="10" max="10" width="5.00390625" style="2" bestFit="1" customWidth="1"/>
    <col min="11" max="11" width="13.7109375" style="1" bestFit="1" customWidth="1"/>
    <col min="12" max="12" width="17.57421875" style="1" bestFit="1" customWidth="1"/>
    <col min="13" max="13" width="9.140625" style="1" customWidth="1"/>
    <col min="15" max="16" width="9.140625" style="1" customWidth="1"/>
    <col min="17" max="16384" width="9.140625" style="1" customWidth="1"/>
  </cols>
  <sheetData>
    <row r="1" spans="1:14" s="109" customFormat="1" ht="18.75">
      <c r="A1" s="108" t="s">
        <v>154</v>
      </c>
      <c r="G1" s="110"/>
      <c r="H1" s="110"/>
      <c r="I1" s="110"/>
      <c r="J1" s="110"/>
      <c r="N1" s="103"/>
    </row>
    <row r="2" spans="1:10" s="111" customFormat="1" ht="18.75">
      <c r="A2" s="111" t="s">
        <v>29</v>
      </c>
      <c r="G2" s="112"/>
      <c r="H2" s="112"/>
      <c r="I2" s="112"/>
      <c r="J2" s="112"/>
    </row>
    <row r="3" spans="1:10" s="111" customFormat="1" ht="18.75">
      <c r="A3" s="111" t="s">
        <v>141</v>
      </c>
      <c r="G3" s="112"/>
      <c r="H3" s="112"/>
      <c r="I3" s="112"/>
      <c r="J3" s="112"/>
    </row>
    <row r="4" spans="1:10" s="111" customFormat="1" ht="18.75">
      <c r="A4" s="111" t="s">
        <v>163</v>
      </c>
      <c r="G4" s="112"/>
      <c r="H4" s="112"/>
      <c r="I4" s="112"/>
      <c r="J4" s="112"/>
    </row>
    <row r="5" spans="1:10" s="111" customFormat="1" ht="18.75">
      <c r="A5" s="111" t="s">
        <v>222</v>
      </c>
      <c r="G5" s="112"/>
      <c r="H5" s="112"/>
      <c r="I5" s="112"/>
      <c r="J5" s="112"/>
    </row>
    <row r="6" spans="1:10" s="19" customFormat="1" ht="15.75">
      <c r="A6" s="55" t="e">
        <f>b/3</f>
        <v>#NAME?</v>
      </c>
      <c r="G6" s="20"/>
      <c r="H6" s="20"/>
      <c r="I6" s="20"/>
      <c r="J6" s="20"/>
    </row>
    <row r="7" spans="7:10" s="19" customFormat="1" ht="12.75">
      <c r="G7" s="20"/>
      <c r="H7" s="20"/>
      <c r="I7" s="20"/>
      <c r="J7" s="20"/>
    </row>
    <row r="8" spans="1:10" s="10" customFormat="1" ht="15.75">
      <c r="A8" s="68" t="s">
        <v>158</v>
      </c>
      <c r="B8" s="68" t="s">
        <v>18</v>
      </c>
      <c r="C8" s="69">
        <v>0.55</v>
      </c>
      <c r="D8" s="68"/>
      <c r="E8" s="68"/>
      <c r="G8" s="70"/>
      <c r="H8" s="70"/>
      <c r="I8" s="70"/>
      <c r="J8" s="70"/>
    </row>
    <row r="9" spans="1:10" s="10" customFormat="1" ht="15.75">
      <c r="A9" s="68" t="s">
        <v>159</v>
      </c>
      <c r="B9" s="71" t="s">
        <v>162</v>
      </c>
      <c r="C9" s="69">
        <v>0.5</v>
      </c>
      <c r="D9" s="68"/>
      <c r="E9" s="68"/>
      <c r="G9" s="70"/>
      <c r="H9" s="70"/>
      <c r="I9" s="70"/>
      <c r="J9" s="70"/>
    </row>
    <row r="10" spans="1:10" s="10" customFormat="1" ht="15.75">
      <c r="A10" s="10" t="s">
        <v>171</v>
      </c>
      <c r="B10" s="71"/>
      <c r="C10" s="72"/>
      <c r="D10" s="68"/>
      <c r="E10" s="68"/>
      <c r="G10" s="70"/>
      <c r="H10" s="70"/>
      <c r="I10" s="70"/>
      <c r="J10" s="70"/>
    </row>
    <row r="11" spans="2:10" s="10" customFormat="1" ht="15.75">
      <c r="B11" s="71"/>
      <c r="C11" s="72"/>
      <c r="D11" s="68"/>
      <c r="E11" s="68"/>
      <c r="G11" s="70"/>
      <c r="H11" s="70"/>
      <c r="I11" s="70"/>
      <c r="J11" s="70"/>
    </row>
    <row r="12" spans="1:10" s="10" customFormat="1" ht="15.75">
      <c r="A12" s="68"/>
      <c r="B12" s="68" t="s">
        <v>22</v>
      </c>
      <c r="C12" s="68"/>
      <c r="D12" s="68"/>
      <c r="E12" s="68"/>
      <c r="G12" s="70"/>
      <c r="H12" s="70"/>
      <c r="I12" s="70"/>
      <c r="J12" s="70"/>
    </row>
    <row r="13" spans="2:10" s="10" customFormat="1" ht="15.75">
      <c r="B13" s="10" t="s">
        <v>30</v>
      </c>
      <c r="C13" s="68"/>
      <c r="D13" s="68"/>
      <c r="E13" s="68"/>
      <c r="G13" s="70"/>
      <c r="H13" s="70"/>
      <c r="I13" s="70"/>
      <c r="J13" s="70"/>
    </row>
    <row r="14" spans="1:10" s="10" customFormat="1" ht="15.75">
      <c r="A14" s="73" t="s">
        <v>211</v>
      </c>
      <c r="B14" s="74" t="s">
        <v>146</v>
      </c>
      <c r="C14" s="68"/>
      <c r="D14" s="68" t="s">
        <v>147</v>
      </c>
      <c r="E14" s="68"/>
      <c r="G14" s="70"/>
      <c r="H14" s="70"/>
      <c r="I14" s="70"/>
      <c r="J14" s="70"/>
    </row>
    <row r="15" spans="1:16" s="10" customFormat="1" ht="15.75">
      <c r="A15" s="75" t="s">
        <v>142</v>
      </c>
      <c r="B15" s="93">
        <v>2.2</v>
      </c>
      <c r="C15" s="68" t="s">
        <v>2</v>
      </c>
      <c r="D15" s="68" t="s">
        <v>135</v>
      </c>
      <c r="E15" s="68"/>
      <c r="G15" s="70"/>
      <c r="H15" s="70"/>
      <c r="I15" s="70"/>
      <c r="J15" s="70"/>
      <c r="O15" s="76" t="s">
        <v>136</v>
      </c>
      <c r="P15" s="77">
        <f>B16</f>
        <v>2.2</v>
      </c>
    </row>
    <row r="16" spans="1:16" s="10" customFormat="1" ht="15.75">
      <c r="A16" s="75" t="s">
        <v>143</v>
      </c>
      <c r="B16" s="93">
        <v>2.2</v>
      </c>
      <c r="C16" s="68" t="s">
        <v>2</v>
      </c>
      <c r="D16" s="68" t="s">
        <v>136</v>
      </c>
      <c r="E16" s="68"/>
      <c r="G16" s="70"/>
      <c r="H16" s="70"/>
      <c r="I16" s="70"/>
      <c r="J16" s="70"/>
      <c r="O16" s="76" t="s">
        <v>21</v>
      </c>
      <c r="P16" s="77">
        <f>B19</f>
        <v>1.5</v>
      </c>
    </row>
    <row r="17" spans="1:16" s="10" customFormat="1" ht="15.75">
      <c r="A17" s="75" t="s">
        <v>144</v>
      </c>
      <c r="B17" s="93">
        <v>2.15</v>
      </c>
      <c r="C17" s="68" t="s">
        <v>2</v>
      </c>
      <c r="D17" s="68" t="s">
        <v>139</v>
      </c>
      <c r="E17" s="68"/>
      <c r="G17" s="70"/>
      <c r="H17" s="70"/>
      <c r="I17" s="70"/>
      <c r="J17" s="70"/>
      <c r="O17" s="76" t="s">
        <v>139</v>
      </c>
      <c r="P17" s="77">
        <f>B17</f>
        <v>2.15</v>
      </c>
    </row>
    <row r="18" spans="1:16" s="10" customFormat="1" ht="15.75">
      <c r="A18" s="75" t="s">
        <v>145</v>
      </c>
      <c r="B18" s="93">
        <v>2</v>
      </c>
      <c r="C18" s="68" t="s">
        <v>2</v>
      </c>
      <c r="D18" s="68" t="s">
        <v>140</v>
      </c>
      <c r="E18" s="68"/>
      <c r="G18" s="70"/>
      <c r="H18" s="70"/>
      <c r="I18" s="70"/>
      <c r="J18" s="70"/>
      <c r="O18" s="76" t="s">
        <v>135</v>
      </c>
      <c r="P18" s="77">
        <f>B15</f>
        <v>2.2</v>
      </c>
    </row>
    <row r="19" spans="1:16" s="10" customFormat="1" ht="15.75">
      <c r="A19" s="75" t="s">
        <v>21</v>
      </c>
      <c r="B19" s="93">
        <v>1.5</v>
      </c>
      <c r="C19" s="68" t="s">
        <v>2</v>
      </c>
      <c r="D19" s="68" t="s">
        <v>21</v>
      </c>
      <c r="E19" s="68"/>
      <c r="G19" s="70"/>
      <c r="H19" s="70"/>
      <c r="I19" s="70"/>
      <c r="J19" s="70"/>
      <c r="O19" s="76" t="s">
        <v>140</v>
      </c>
      <c r="P19" s="77">
        <f>B18</f>
        <v>2</v>
      </c>
    </row>
    <row r="20" spans="2:10" s="19" customFormat="1" ht="12.75">
      <c r="B20" s="21"/>
      <c r="G20" s="20"/>
      <c r="H20" s="20"/>
      <c r="I20" s="20"/>
      <c r="J20" s="20"/>
    </row>
    <row r="21" spans="2:10" s="19" customFormat="1" ht="12.75">
      <c r="B21" s="21"/>
      <c r="G21" s="20"/>
      <c r="H21" s="20"/>
      <c r="I21" s="20"/>
      <c r="J21" s="20"/>
    </row>
    <row r="22" spans="1:10" s="10" customFormat="1" ht="18.75">
      <c r="A22" s="68"/>
      <c r="B22" s="78" t="s">
        <v>205</v>
      </c>
      <c r="C22" s="74"/>
      <c r="D22" s="74"/>
      <c r="E22" s="74"/>
      <c r="F22" s="74"/>
      <c r="G22" s="70"/>
      <c r="H22" s="79" t="s">
        <v>206</v>
      </c>
      <c r="I22" s="79"/>
      <c r="J22" s="79"/>
    </row>
    <row r="23" spans="1:12" s="10" customFormat="1" ht="15.75">
      <c r="A23" s="80"/>
      <c r="B23" s="81" t="s">
        <v>16</v>
      </c>
      <c r="C23" s="80" t="s">
        <v>15</v>
      </c>
      <c r="D23" s="80" t="s">
        <v>137</v>
      </c>
      <c r="E23" s="80" t="s">
        <v>160</v>
      </c>
      <c r="F23" s="80" t="s">
        <v>23</v>
      </c>
      <c r="G23" s="82" t="s">
        <v>3</v>
      </c>
      <c r="H23" s="82" t="s">
        <v>31</v>
      </c>
      <c r="I23" s="82" t="s">
        <v>32</v>
      </c>
      <c r="J23" s="82"/>
      <c r="K23" s="80" t="s">
        <v>8</v>
      </c>
      <c r="L23" s="80" t="s">
        <v>11</v>
      </c>
    </row>
    <row r="24" spans="1:12" s="10" customFormat="1" ht="18.75">
      <c r="A24" s="80"/>
      <c r="B24" s="80" t="s">
        <v>17</v>
      </c>
      <c r="C24" s="80" t="s">
        <v>13</v>
      </c>
      <c r="D24" s="80" t="s">
        <v>138</v>
      </c>
      <c r="E24" s="80" t="s">
        <v>161</v>
      </c>
      <c r="F24" s="80" t="s">
        <v>20</v>
      </c>
      <c r="G24" s="82" t="s">
        <v>4</v>
      </c>
      <c r="H24" s="82" t="s">
        <v>7</v>
      </c>
      <c r="I24" s="82" t="s">
        <v>33</v>
      </c>
      <c r="J24" s="82" t="s">
        <v>207</v>
      </c>
      <c r="K24" s="80" t="s">
        <v>9</v>
      </c>
      <c r="L24" s="80" t="s">
        <v>12</v>
      </c>
    </row>
    <row r="25" spans="1:12" s="10" customFormat="1" ht="18.75">
      <c r="A25" s="80" t="s">
        <v>0</v>
      </c>
      <c r="B25" s="80" t="s">
        <v>18</v>
      </c>
      <c r="C25" s="80" t="s">
        <v>14</v>
      </c>
      <c r="D25" s="80" t="s">
        <v>208</v>
      </c>
      <c r="E25" s="80" t="s">
        <v>209</v>
      </c>
      <c r="F25" s="80" t="s">
        <v>165</v>
      </c>
      <c r="G25" s="82" t="s">
        <v>5</v>
      </c>
      <c r="H25" s="82" t="s">
        <v>6</v>
      </c>
      <c r="I25" s="82" t="s">
        <v>34</v>
      </c>
      <c r="J25" s="82"/>
      <c r="K25" s="80" t="s">
        <v>10</v>
      </c>
      <c r="L25" s="80" t="s">
        <v>10</v>
      </c>
    </row>
    <row r="26" spans="1:12" s="10" customFormat="1" ht="15.75">
      <c r="A26" s="83"/>
      <c r="B26" s="83"/>
      <c r="C26" s="83"/>
      <c r="D26" s="83"/>
      <c r="E26" s="83"/>
      <c r="F26" s="83"/>
      <c r="G26" s="84"/>
      <c r="H26" s="84"/>
      <c r="I26" s="84"/>
      <c r="J26" s="84"/>
      <c r="K26" s="83"/>
      <c r="L26" s="83"/>
    </row>
    <row r="27" spans="1:12" s="10" customFormat="1" ht="15.75">
      <c r="A27" s="83"/>
      <c r="B27" s="83"/>
      <c r="C27" s="83"/>
      <c r="D27" s="83"/>
      <c r="E27" s="83"/>
      <c r="F27" s="83"/>
      <c r="G27" s="84"/>
      <c r="H27" s="84"/>
      <c r="I27" s="84"/>
      <c r="J27" s="84"/>
      <c r="K27" s="83"/>
      <c r="L27" s="83"/>
    </row>
    <row r="28" spans="1:12" s="10" customFormat="1" ht="15.75">
      <c r="A28" s="85"/>
      <c r="B28" s="86"/>
      <c r="C28" s="86"/>
      <c r="D28" s="86"/>
      <c r="E28" s="86"/>
      <c r="F28" s="87" t="e">
        <f>VLOOKUP(D28,$O$15:$P$19,2,TRUE)</f>
        <v>#N/A</v>
      </c>
      <c r="G28" s="115" t="e">
        <f>87.1/C28-0.32</f>
        <v>#DIV/0!</v>
      </c>
      <c r="H28" s="115" t="e">
        <f>B28/G28</f>
        <v>#DIV/0!</v>
      </c>
      <c r="I28" s="115" t="e">
        <f>H28*VLOOKUP(E28,$B$8:$C$9,2)</f>
        <v>#DIV/0!</v>
      </c>
      <c r="J28" s="87"/>
      <c r="K28" s="87" t="e">
        <f>(H28*(F28*11.1382))*VLOOKUP(E28,$B$8:$C$9,2)</f>
        <v>#DIV/0!</v>
      </c>
      <c r="L28" s="87" t="e">
        <f>K28/B28</f>
        <v>#DIV/0!</v>
      </c>
    </row>
    <row r="29" spans="1:12" s="10" customFormat="1" ht="15.75">
      <c r="A29" s="85"/>
      <c r="B29" s="86"/>
      <c r="C29" s="86"/>
      <c r="D29" s="86"/>
      <c r="E29" s="86"/>
      <c r="F29" s="87" t="e">
        <f aca="true" t="shared" si="0" ref="F29:F52">VLOOKUP(D29,$O$15:$P$19,2,TRUE)</f>
        <v>#N/A</v>
      </c>
      <c r="G29" s="115" t="e">
        <f aca="true" t="shared" si="1" ref="G29:G52">87.1/C29-0.32</f>
        <v>#DIV/0!</v>
      </c>
      <c r="H29" s="115" t="e">
        <f aca="true" t="shared" si="2" ref="H29:H52">B29/G29</f>
        <v>#DIV/0!</v>
      </c>
      <c r="I29" s="115" t="e">
        <f aca="true" t="shared" si="3" ref="I29:I52">H29*VLOOKUP(E29,$B$8:$C$9,2)</f>
        <v>#DIV/0!</v>
      </c>
      <c r="J29" s="87"/>
      <c r="K29" s="87" t="e">
        <f aca="true" t="shared" si="4" ref="K29:K52">(H29*(F29*11.1382))*$C$8</f>
        <v>#DIV/0!</v>
      </c>
      <c r="L29" s="87" t="e">
        <f aca="true" t="shared" si="5" ref="L29:L52">K29/B29</f>
        <v>#DIV/0!</v>
      </c>
    </row>
    <row r="30" spans="1:12" s="10" customFormat="1" ht="15.75">
      <c r="A30" s="85"/>
      <c r="B30" s="86"/>
      <c r="C30" s="86"/>
      <c r="D30" s="86"/>
      <c r="E30" s="86"/>
      <c r="F30" s="87" t="e">
        <f t="shared" si="0"/>
        <v>#N/A</v>
      </c>
      <c r="G30" s="115" t="e">
        <f t="shared" si="1"/>
        <v>#DIV/0!</v>
      </c>
      <c r="H30" s="115" t="e">
        <f t="shared" si="2"/>
        <v>#DIV/0!</v>
      </c>
      <c r="I30" s="115" t="e">
        <f t="shared" si="3"/>
        <v>#DIV/0!</v>
      </c>
      <c r="J30" s="87"/>
      <c r="K30" s="87" t="e">
        <f t="shared" si="4"/>
        <v>#DIV/0!</v>
      </c>
      <c r="L30" s="87" t="e">
        <f t="shared" si="5"/>
        <v>#DIV/0!</v>
      </c>
    </row>
    <row r="31" spans="1:12" s="10" customFormat="1" ht="15.75">
      <c r="A31" s="85"/>
      <c r="B31" s="86"/>
      <c r="C31" s="86"/>
      <c r="D31" s="86"/>
      <c r="E31" s="86"/>
      <c r="F31" s="87" t="e">
        <f t="shared" si="0"/>
        <v>#N/A</v>
      </c>
      <c r="G31" s="115" t="e">
        <f t="shared" si="1"/>
        <v>#DIV/0!</v>
      </c>
      <c r="H31" s="115" t="e">
        <f t="shared" si="2"/>
        <v>#DIV/0!</v>
      </c>
      <c r="I31" s="115" t="e">
        <f t="shared" si="3"/>
        <v>#DIV/0!</v>
      </c>
      <c r="J31" s="87"/>
      <c r="K31" s="87" t="e">
        <f t="shared" si="4"/>
        <v>#DIV/0!</v>
      </c>
      <c r="L31" s="87" t="e">
        <f t="shared" si="5"/>
        <v>#DIV/0!</v>
      </c>
    </row>
    <row r="32" spans="1:12" s="10" customFormat="1" ht="15.75">
      <c r="A32" s="85"/>
      <c r="B32" s="86"/>
      <c r="C32" s="86"/>
      <c r="D32" s="86"/>
      <c r="E32" s="86"/>
      <c r="F32" s="87" t="e">
        <f t="shared" si="0"/>
        <v>#N/A</v>
      </c>
      <c r="G32" s="115" t="e">
        <f t="shared" si="1"/>
        <v>#DIV/0!</v>
      </c>
      <c r="H32" s="115" t="e">
        <f t="shared" si="2"/>
        <v>#DIV/0!</v>
      </c>
      <c r="I32" s="115" t="e">
        <f t="shared" si="3"/>
        <v>#DIV/0!</v>
      </c>
      <c r="J32" s="87"/>
      <c r="K32" s="87" t="e">
        <f t="shared" si="4"/>
        <v>#DIV/0!</v>
      </c>
      <c r="L32" s="87" t="e">
        <f t="shared" si="5"/>
        <v>#DIV/0!</v>
      </c>
    </row>
    <row r="33" spans="1:12" s="10" customFormat="1" ht="15.75">
      <c r="A33" s="85"/>
      <c r="B33" s="86"/>
      <c r="C33" s="86"/>
      <c r="D33" s="86"/>
      <c r="E33" s="86"/>
      <c r="F33" s="87" t="e">
        <f t="shared" si="0"/>
        <v>#N/A</v>
      </c>
      <c r="G33" s="115" t="e">
        <f t="shared" si="1"/>
        <v>#DIV/0!</v>
      </c>
      <c r="H33" s="115" t="e">
        <f t="shared" si="2"/>
        <v>#DIV/0!</v>
      </c>
      <c r="I33" s="115" t="e">
        <f t="shared" si="3"/>
        <v>#DIV/0!</v>
      </c>
      <c r="J33" s="87"/>
      <c r="K33" s="87" t="e">
        <f t="shared" si="4"/>
        <v>#DIV/0!</v>
      </c>
      <c r="L33" s="87" t="e">
        <f t="shared" si="5"/>
        <v>#DIV/0!</v>
      </c>
    </row>
    <row r="34" spans="1:12" s="10" customFormat="1" ht="15.75">
      <c r="A34" s="85"/>
      <c r="B34" s="86"/>
      <c r="C34" s="86"/>
      <c r="D34" s="86"/>
      <c r="E34" s="86"/>
      <c r="F34" s="87" t="e">
        <f t="shared" si="0"/>
        <v>#N/A</v>
      </c>
      <c r="G34" s="115" t="e">
        <f t="shared" si="1"/>
        <v>#DIV/0!</v>
      </c>
      <c r="H34" s="115" t="e">
        <f t="shared" si="2"/>
        <v>#DIV/0!</v>
      </c>
      <c r="I34" s="115" t="e">
        <f t="shared" si="3"/>
        <v>#DIV/0!</v>
      </c>
      <c r="J34" s="87"/>
      <c r="K34" s="87" t="e">
        <f t="shared" si="4"/>
        <v>#DIV/0!</v>
      </c>
      <c r="L34" s="87" t="e">
        <f t="shared" si="5"/>
        <v>#DIV/0!</v>
      </c>
    </row>
    <row r="35" spans="1:12" s="10" customFormat="1" ht="15.75">
      <c r="A35" s="85"/>
      <c r="B35" s="86"/>
      <c r="C35" s="86"/>
      <c r="D35" s="86"/>
      <c r="E35" s="86"/>
      <c r="F35" s="87" t="e">
        <f t="shared" si="0"/>
        <v>#N/A</v>
      </c>
      <c r="G35" s="115" t="e">
        <f t="shared" si="1"/>
        <v>#DIV/0!</v>
      </c>
      <c r="H35" s="115" t="e">
        <f t="shared" si="2"/>
        <v>#DIV/0!</v>
      </c>
      <c r="I35" s="115" t="e">
        <f t="shared" si="3"/>
        <v>#DIV/0!</v>
      </c>
      <c r="J35" s="87"/>
      <c r="K35" s="87" t="e">
        <f t="shared" si="4"/>
        <v>#DIV/0!</v>
      </c>
      <c r="L35" s="87" t="e">
        <f t="shared" si="5"/>
        <v>#DIV/0!</v>
      </c>
    </row>
    <row r="36" spans="1:12" s="10" customFormat="1" ht="15.75">
      <c r="A36" s="85"/>
      <c r="B36" s="86"/>
      <c r="C36" s="86"/>
      <c r="D36" s="86"/>
      <c r="E36" s="86"/>
      <c r="F36" s="87" t="e">
        <f t="shared" si="0"/>
        <v>#N/A</v>
      </c>
      <c r="G36" s="115" t="e">
        <f t="shared" si="1"/>
        <v>#DIV/0!</v>
      </c>
      <c r="H36" s="115" t="e">
        <f t="shared" si="2"/>
        <v>#DIV/0!</v>
      </c>
      <c r="I36" s="115" t="e">
        <f t="shared" si="3"/>
        <v>#DIV/0!</v>
      </c>
      <c r="J36" s="87"/>
      <c r="K36" s="87" t="e">
        <f t="shared" si="4"/>
        <v>#DIV/0!</v>
      </c>
      <c r="L36" s="87" t="e">
        <f t="shared" si="5"/>
        <v>#DIV/0!</v>
      </c>
    </row>
    <row r="37" spans="1:12" s="10" customFormat="1" ht="15.75">
      <c r="A37" s="85"/>
      <c r="B37" s="86"/>
      <c r="C37" s="86"/>
      <c r="D37" s="86"/>
      <c r="E37" s="86"/>
      <c r="F37" s="87" t="e">
        <f t="shared" si="0"/>
        <v>#N/A</v>
      </c>
      <c r="G37" s="115" t="e">
        <f t="shared" si="1"/>
        <v>#DIV/0!</v>
      </c>
      <c r="H37" s="115" t="e">
        <f t="shared" si="2"/>
        <v>#DIV/0!</v>
      </c>
      <c r="I37" s="115" t="e">
        <f t="shared" si="3"/>
        <v>#DIV/0!</v>
      </c>
      <c r="J37" s="87"/>
      <c r="K37" s="87" t="e">
        <f t="shared" si="4"/>
        <v>#DIV/0!</v>
      </c>
      <c r="L37" s="87" t="e">
        <f t="shared" si="5"/>
        <v>#DIV/0!</v>
      </c>
    </row>
    <row r="38" spans="1:12" s="10" customFormat="1" ht="15.75">
      <c r="A38" s="85"/>
      <c r="B38" s="86"/>
      <c r="C38" s="86"/>
      <c r="D38" s="86"/>
      <c r="E38" s="86"/>
      <c r="F38" s="87" t="e">
        <f t="shared" si="0"/>
        <v>#N/A</v>
      </c>
      <c r="G38" s="115" t="e">
        <f t="shared" si="1"/>
        <v>#DIV/0!</v>
      </c>
      <c r="H38" s="115" t="e">
        <f t="shared" si="2"/>
        <v>#DIV/0!</v>
      </c>
      <c r="I38" s="115" t="e">
        <f t="shared" si="3"/>
        <v>#DIV/0!</v>
      </c>
      <c r="J38" s="87"/>
      <c r="K38" s="87" t="e">
        <f t="shared" si="4"/>
        <v>#DIV/0!</v>
      </c>
      <c r="L38" s="87" t="e">
        <f t="shared" si="5"/>
        <v>#DIV/0!</v>
      </c>
    </row>
    <row r="39" spans="1:12" s="10" customFormat="1" ht="15.75">
      <c r="A39" s="85"/>
      <c r="B39" s="86"/>
      <c r="C39" s="86"/>
      <c r="D39" s="86"/>
      <c r="E39" s="86"/>
      <c r="F39" s="87" t="e">
        <f t="shared" si="0"/>
        <v>#N/A</v>
      </c>
      <c r="G39" s="115" t="e">
        <f t="shared" si="1"/>
        <v>#DIV/0!</v>
      </c>
      <c r="H39" s="115" t="e">
        <f t="shared" si="2"/>
        <v>#DIV/0!</v>
      </c>
      <c r="I39" s="115" t="e">
        <f t="shared" si="3"/>
        <v>#DIV/0!</v>
      </c>
      <c r="J39" s="87"/>
      <c r="K39" s="87" t="e">
        <f t="shared" si="4"/>
        <v>#DIV/0!</v>
      </c>
      <c r="L39" s="87" t="e">
        <f t="shared" si="5"/>
        <v>#DIV/0!</v>
      </c>
    </row>
    <row r="40" spans="1:12" s="10" customFormat="1" ht="15.75">
      <c r="A40" s="85"/>
      <c r="B40" s="86"/>
      <c r="C40" s="86"/>
      <c r="D40" s="86"/>
      <c r="E40" s="86"/>
      <c r="F40" s="87" t="e">
        <f t="shared" si="0"/>
        <v>#N/A</v>
      </c>
      <c r="G40" s="115" t="e">
        <f t="shared" si="1"/>
        <v>#DIV/0!</v>
      </c>
      <c r="H40" s="115" t="e">
        <f t="shared" si="2"/>
        <v>#DIV/0!</v>
      </c>
      <c r="I40" s="115" t="e">
        <f t="shared" si="3"/>
        <v>#DIV/0!</v>
      </c>
      <c r="J40" s="87"/>
      <c r="K40" s="87" t="e">
        <f t="shared" si="4"/>
        <v>#DIV/0!</v>
      </c>
      <c r="L40" s="87" t="e">
        <f t="shared" si="5"/>
        <v>#DIV/0!</v>
      </c>
    </row>
    <row r="41" spans="1:12" s="10" customFormat="1" ht="15.75">
      <c r="A41" s="85"/>
      <c r="B41" s="86"/>
      <c r="C41" s="86"/>
      <c r="D41" s="86"/>
      <c r="E41" s="86"/>
      <c r="F41" s="87" t="e">
        <f t="shared" si="0"/>
        <v>#N/A</v>
      </c>
      <c r="G41" s="115" t="e">
        <f t="shared" si="1"/>
        <v>#DIV/0!</v>
      </c>
      <c r="H41" s="115" t="e">
        <f t="shared" si="2"/>
        <v>#DIV/0!</v>
      </c>
      <c r="I41" s="115" t="e">
        <f t="shared" si="3"/>
        <v>#DIV/0!</v>
      </c>
      <c r="J41" s="87"/>
      <c r="K41" s="87" t="e">
        <f t="shared" si="4"/>
        <v>#DIV/0!</v>
      </c>
      <c r="L41" s="87" t="e">
        <f t="shared" si="5"/>
        <v>#DIV/0!</v>
      </c>
    </row>
    <row r="42" spans="1:12" s="10" customFormat="1" ht="15.75">
      <c r="A42" s="85"/>
      <c r="B42" s="86"/>
      <c r="C42" s="86"/>
      <c r="D42" s="86"/>
      <c r="E42" s="86"/>
      <c r="F42" s="87" t="e">
        <f t="shared" si="0"/>
        <v>#N/A</v>
      </c>
      <c r="G42" s="115" t="e">
        <f t="shared" si="1"/>
        <v>#DIV/0!</v>
      </c>
      <c r="H42" s="115" t="e">
        <f t="shared" si="2"/>
        <v>#DIV/0!</v>
      </c>
      <c r="I42" s="115" t="e">
        <f t="shared" si="3"/>
        <v>#DIV/0!</v>
      </c>
      <c r="J42" s="87"/>
      <c r="K42" s="87" t="e">
        <f t="shared" si="4"/>
        <v>#DIV/0!</v>
      </c>
      <c r="L42" s="87" t="e">
        <f t="shared" si="5"/>
        <v>#DIV/0!</v>
      </c>
    </row>
    <row r="43" spans="1:12" s="10" customFormat="1" ht="15.75">
      <c r="A43" s="85"/>
      <c r="B43" s="86"/>
      <c r="C43" s="86"/>
      <c r="D43" s="86"/>
      <c r="E43" s="86"/>
      <c r="F43" s="87" t="e">
        <f t="shared" si="0"/>
        <v>#N/A</v>
      </c>
      <c r="G43" s="115" t="e">
        <f t="shared" si="1"/>
        <v>#DIV/0!</v>
      </c>
      <c r="H43" s="115" t="e">
        <f t="shared" si="2"/>
        <v>#DIV/0!</v>
      </c>
      <c r="I43" s="115" t="e">
        <f t="shared" si="3"/>
        <v>#DIV/0!</v>
      </c>
      <c r="J43" s="87"/>
      <c r="K43" s="87" t="e">
        <f t="shared" si="4"/>
        <v>#DIV/0!</v>
      </c>
      <c r="L43" s="87" t="e">
        <f t="shared" si="5"/>
        <v>#DIV/0!</v>
      </c>
    </row>
    <row r="44" spans="1:12" s="10" customFormat="1" ht="15.75">
      <c r="A44" s="85"/>
      <c r="B44" s="86"/>
      <c r="C44" s="86"/>
      <c r="D44" s="86"/>
      <c r="E44" s="86"/>
      <c r="F44" s="87" t="e">
        <f t="shared" si="0"/>
        <v>#N/A</v>
      </c>
      <c r="G44" s="115" t="e">
        <f t="shared" si="1"/>
        <v>#DIV/0!</v>
      </c>
      <c r="H44" s="115" t="e">
        <f t="shared" si="2"/>
        <v>#DIV/0!</v>
      </c>
      <c r="I44" s="115" t="e">
        <f t="shared" si="3"/>
        <v>#DIV/0!</v>
      </c>
      <c r="J44" s="87"/>
      <c r="K44" s="87" t="e">
        <f t="shared" si="4"/>
        <v>#DIV/0!</v>
      </c>
      <c r="L44" s="87" t="e">
        <f t="shared" si="5"/>
        <v>#DIV/0!</v>
      </c>
    </row>
    <row r="45" spans="1:12" s="10" customFormat="1" ht="15.75">
      <c r="A45" s="85"/>
      <c r="B45" s="86"/>
      <c r="C45" s="86"/>
      <c r="D45" s="86"/>
      <c r="E45" s="86"/>
      <c r="F45" s="87" t="e">
        <f t="shared" si="0"/>
        <v>#N/A</v>
      </c>
      <c r="G45" s="115" t="e">
        <f t="shared" si="1"/>
        <v>#DIV/0!</v>
      </c>
      <c r="H45" s="115" t="e">
        <f t="shared" si="2"/>
        <v>#DIV/0!</v>
      </c>
      <c r="I45" s="115" t="e">
        <f t="shared" si="3"/>
        <v>#DIV/0!</v>
      </c>
      <c r="J45" s="87"/>
      <c r="K45" s="87" t="e">
        <f t="shared" si="4"/>
        <v>#DIV/0!</v>
      </c>
      <c r="L45" s="87" t="e">
        <f t="shared" si="5"/>
        <v>#DIV/0!</v>
      </c>
    </row>
    <row r="46" spans="1:12" s="10" customFormat="1" ht="15.75">
      <c r="A46" s="85"/>
      <c r="B46" s="86"/>
      <c r="C46" s="86"/>
      <c r="D46" s="86"/>
      <c r="E46" s="86"/>
      <c r="F46" s="87" t="e">
        <f t="shared" si="0"/>
        <v>#N/A</v>
      </c>
      <c r="G46" s="115" t="e">
        <f t="shared" si="1"/>
        <v>#DIV/0!</v>
      </c>
      <c r="H46" s="115" t="e">
        <f t="shared" si="2"/>
        <v>#DIV/0!</v>
      </c>
      <c r="I46" s="115" t="e">
        <f t="shared" si="3"/>
        <v>#DIV/0!</v>
      </c>
      <c r="J46" s="87"/>
      <c r="K46" s="87" t="e">
        <f t="shared" si="4"/>
        <v>#DIV/0!</v>
      </c>
      <c r="L46" s="87" t="e">
        <f t="shared" si="5"/>
        <v>#DIV/0!</v>
      </c>
    </row>
    <row r="47" spans="1:12" s="10" customFormat="1" ht="15.75">
      <c r="A47" s="85"/>
      <c r="B47" s="86"/>
      <c r="C47" s="86"/>
      <c r="D47" s="86"/>
      <c r="E47" s="86"/>
      <c r="F47" s="87" t="e">
        <f t="shared" si="0"/>
        <v>#N/A</v>
      </c>
      <c r="G47" s="115" t="e">
        <f t="shared" si="1"/>
        <v>#DIV/0!</v>
      </c>
      <c r="H47" s="115" t="e">
        <f t="shared" si="2"/>
        <v>#DIV/0!</v>
      </c>
      <c r="I47" s="115" t="e">
        <f t="shared" si="3"/>
        <v>#DIV/0!</v>
      </c>
      <c r="J47" s="87"/>
      <c r="K47" s="87" t="e">
        <f t="shared" si="4"/>
        <v>#DIV/0!</v>
      </c>
      <c r="L47" s="87" t="e">
        <f t="shared" si="5"/>
        <v>#DIV/0!</v>
      </c>
    </row>
    <row r="48" spans="1:12" s="10" customFormat="1" ht="15.75">
      <c r="A48" s="85"/>
      <c r="B48" s="86"/>
      <c r="C48" s="86"/>
      <c r="D48" s="86"/>
      <c r="E48" s="86"/>
      <c r="F48" s="87" t="e">
        <f t="shared" si="0"/>
        <v>#N/A</v>
      </c>
      <c r="G48" s="115" t="e">
        <f t="shared" si="1"/>
        <v>#DIV/0!</v>
      </c>
      <c r="H48" s="115" t="e">
        <f t="shared" si="2"/>
        <v>#DIV/0!</v>
      </c>
      <c r="I48" s="115" t="e">
        <f t="shared" si="3"/>
        <v>#DIV/0!</v>
      </c>
      <c r="J48" s="87"/>
      <c r="K48" s="87" t="e">
        <f t="shared" si="4"/>
        <v>#DIV/0!</v>
      </c>
      <c r="L48" s="87" t="e">
        <f t="shared" si="5"/>
        <v>#DIV/0!</v>
      </c>
    </row>
    <row r="49" spans="1:12" s="10" customFormat="1" ht="15.75">
      <c r="A49" s="85"/>
      <c r="B49" s="86"/>
      <c r="C49" s="86"/>
      <c r="D49" s="86"/>
      <c r="E49" s="86"/>
      <c r="F49" s="87" t="e">
        <f t="shared" si="0"/>
        <v>#N/A</v>
      </c>
      <c r="G49" s="115" t="e">
        <f t="shared" si="1"/>
        <v>#DIV/0!</v>
      </c>
      <c r="H49" s="115" t="e">
        <f t="shared" si="2"/>
        <v>#DIV/0!</v>
      </c>
      <c r="I49" s="115" t="e">
        <f t="shared" si="3"/>
        <v>#DIV/0!</v>
      </c>
      <c r="J49" s="87"/>
      <c r="K49" s="87" t="e">
        <f t="shared" si="4"/>
        <v>#DIV/0!</v>
      </c>
      <c r="L49" s="87" t="e">
        <f t="shared" si="5"/>
        <v>#DIV/0!</v>
      </c>
    </row>
    <row r="50" spans="1:12" s="10" customFormat="1" ht="15.75">
      <c r="A50" s="85"/>
      <c r="B50" s="86"/>
      <c r="C50" s="86"/>
      <c r="D50" s="86"/>
      <c r="E50" s="86"/>
      <c r="F50" s="87" t="e">
        <f t="shared" si="0"/>
        <v>#N/A</v>
      </c>
      <c r="G50" s="115" t="e">
        <f t="shared" si="1"/>
        <v>#DIV/0!</v>
      </c>
      <c r="H50" s="115" t="e">
        <f t="shared" si="2"/>
        <v>#DIV/0!</v>
      </c>
      <c r="I50" s="115" t="e">
        <f t="shared" si="3"/>
        <v>#DIV/0!</v>
      </c>
      <c r="J50" s="87"/>
      <c r="K50" s="87" t="e">
        <f t="shared" si="4"/>
        <v>#DIV/0!</v>
      </c>
      <c r="L50" s="87" t="e">
        <f t="shared" si="5"/>
        <v>#DIV/0!</v>
      </c>
    </row>
    <row r="51" spans="1:12" s="10" customFormat="1" ht="15.75">
      <c r="A51" s="85"/>
      <c r="B51" s="86"/>
      <c r="C51" s="86"/>
      <c r="D51" s="86"/>
      <c r="E51" s="86"/>
      <c r="F51" s="87" t="e">
        <f t="shared" si="0"/>
        <v>#N/A</v>
      </c>
      <c r="G51" s="115" t="e">
        <f t="shared" si="1"/>
        <v>#DIV/0!</v>
      </c>
      <c r="H51" s="115" t="e">
        <f t="shared" si="2"/>
        <v>#DIV/0!</v>
      </c>
      <c r="I51" s="115" t="e">
        <f t="shared" si="3"/>
        <v>#DIV/0!</v>
      </c>
      <c r="J51" s="87"/>
      <c r="K51" s="87" t="e">
        <f t="shared" si="4"/>
        <v>#DIV/0!</v>
      </c>
      <c r="L51" s="87" t="e">
        <f t="shared" si="5"/>
        <v>#DIV/0!</v>
      </c>
    </row>
    <row r="52" spans="1:12" s="10" customFormat="1" ht="15.75">
      <c r="A52" s="85"/>
      <c r="B52" s="86"/>
      <c r="C52" s="86"/>
      <c r="D52" s="86"/>
      <c r="E52" s="86"/>
      <c r="F52" s="87" t="e">
        <f t="shared" si="0"/>
        <v>#N/A</v>
      </c>
      <c r="G52" s="115" t="e">
        <f t="shared" si="1"/>
        <v>#DIV/0!</v>
      </c>
      <c r="H52" s="115" t="e">
        <f t="shared" si="2"/>
        <v>#DIV/0!</v>
      </c>
      <c r="I52" s="115" t="e">
        <f t="shared" si="3"/>
        <v>#DIV/0!</v>
      </c>
      <c r="J52" s="87"/>
      <c r="K52" s="87" t="e">
        <f t="shared" si="4"/>
        <v>#DIV/0!</v>
      </c>
      <c r="L52" s="87" t="e">
        <f t="shared" si="5"/>
        <v>#DIV/0!</v>
      </c>
    </row>
    <row r="53" spans="1:12" s="10" customFormat="1" ht="15.75">
      <c r="A53" s="88"/>
      <c r="B53" s="83"/>
      <c r="C53" s="83"/>
      <c r="D53" s="83"/>
      <c r="E53" s="83"/>
      <c r="F53" s="83"/>
      <c r="G53" s="116"/>
      <c r="H53" s="116"/>
      <c r="I53" s="116"/>
      <c r="J53" s="84"/>
      <c r="K53" s="89"/>
      <c r="L53" s="89"/>
    </row>
    <row r="54" spans="1:12" s="10" customFormat="1" ht="18.75">
      <c r="A54" s="3" t="s">
        <v>210</v>
      </c>
      <c r="B54" s="90">
        <f>SUM(B28:B52)</f>
        <v>0</v>
      </c>
      <c r="C54" s="87" t="e">
        <f>AVERAGE(C28:C52)</f>
        <v>#DIV/0!</v>
      </c>
      <c r="D54" s="87"/>
      <c r="E54" s="87"/>
      <c r="F54" s="87" t="e">
        <f>AVERAGE(F28:F52)</f>
        <v>#N/A</v>
      </c>
      <c r="G54" s="115" t="e">
        <f>AVERAGE(G28:G52)</f>
        <v>#DIV/0!</v>
      </c>
      <c r="H54" s="115" t="e">
        <f>SUM(H28:H52)</f>
        <v>#DIV/0!</v>
      </c>
      <c r="I54" s="115" t="e">
        <f>SUM(I28:I52)</f>
        <v>#DIV/0!</v>
      </c>
      <c r="J54" s="87"/>
      <c r="K54" s="87" t="e">
        <f>SUM(K28:K52)</f>
        <v>#DIV/0!</v>
      </c>
      <c r="L54" s="87" t="e">
        <f>K54/B54</f>
        <v>#DIV/0!</v>
      </c>
    </row>
    <row r="55" spans="1:12" s="10" customFormat="1" ht="15.75">
      <c r="A55" s="3"/>
      <c r="B55" s="4"/>
      <c r="C55" s="5"/>
      <c r="D55" s="5"/>
      <c r="E55" s="5"/>
      <c r="F55" s="6"/>
      <c r="G55" s="5"/>
      <c r="H55" s="5"/>
      <c r="I55" s="5"/>
      <c r="J55" s="5"/>
      <c r="K55" s="89"/>
      <c r="L55" s="7"/>
    </row>
    <row r="56" spans="1:12" s="10" customFormat="1" ht="15.75">
      <c r="A56" s="3" t="s">
        <v>27</v>
      </c>
      <c r="B56" s="4"/>
      <c r="C56" s="5"/>
      <c r="D56" s="5"/>
      <c r="E56" s="5"/>
      <c r="F56" s="6"/>
      <c r="G56" s="5"/>
      <c r="H56" s="5"/>
      <c r="I56" s="5"/>
      <c r="J56" s="5"/>
      <c r="K56" s="89"/>
      <c r="L56" s="7"/>
    </row>
    <row r="57" spans="1:12" s="10" customFormat="1" ht="15.75">
      <c r="A57" s="3"/>
      <c r="B57" s="4"/>
      <c r="C57" s="5"/>
      <c r="D57" s="5"/>
      <c r="E57" s="5"/>
      <c r="F57" s="6"/>
      <c r="G57" s="5"/>
      <c r="H57" s="5"/>
      <c r="I57" s="5"/>
      <c r="J57" s="5"/>
      <c r="K57" s="89"/>
      <c r="L57" s="7"/>
    </row>
    <row r="58" spans="1:12" s="10" customFormat="1" ht="15.75">
      <c r="A58" s="3" t="s">
        <v>166</v>
      </c>
      <c r="B58" s="8"/>
      <c r="C58" s="8"/>
      <c r="D58" s="8"/>
      <c r="E58" s="8"/>
      <c r="F58" s="8"/>
      <c r="G58" s="3"/>
      <c r="H58" s="9"/>
      <c r="I58" s="9"/>
      <c r="J58" s="9"/>
      <c r="K58" s="89"/>
      <c r="L58" s="7"/>
    </row>
    <row r="59" spans="1:12" s="10" customFormat="1" ht="15.75">
      <c r="A59" s="3"/>
      <c r="B59" s="8"/>
      <c r="C59" s="8"/>
      <c r="D59" s="8"/>
      <c r="E59" s="8"/>
      <c r="F59" s="8"/>
      <c r="G59" s="3"/>
      <c r="H59" s="9"/>
      <c r="I59" s="9"/>
      <c r="J59" s="9"/>
      <c r="K59" s="89"/>
      <c r="L59" s="7"/>
    </row>
    <row r="60" spans="1:12" s="10" customFormat="1" ht="15.75">
      <c r="A60" s="54" t="s">
        <v>223</v>
      </c>
      <c r="B60" s="8"/>
      <c r="C60" s="8"/>
      <c r="D60" s="8"/>
      <c r="E60" s="8"/>
      <c r="F60" s="8"/>
      <c r="G60" s="3"/>
      <c r="H60" s="9"/>
      <c r="I60" s="9"/>
      <c r="J60" s="9"/>
      <c r="K60" s="89"/>
      <c r="L60" s="7"/>
    </row>
    <row r="61" spans="1:12" s="10" customFormat="1" ht="15.75">
      <c r="A61" s="3"/>
      <c r="B61" s="8"/>
      <c r="C61" s="8"/>
      <c r="D61" s="8"/>
      <c r="E61" s="8"/>
      <c r="F61" s="8"/>
      <c r="G61" s="3"/>
      <c r="H61" s="9"/>
      <c r="I61" s="9"/>
      <c r="J61" s="9"/>
      <c r="K61" s="8"/>
      <c r="L61" s="8"/>
    </row>
    <row r="62" spans="1:12" s="10" customFormat="1" ht="15.75">
      <c r="A62" s="3" t="s">
        <v>167</v>
      </c>
      <c r="B62" s="3"/>
      <c r="C62" s="3"/>
      <c r="D62" s="3"/>
      <c r="E62" s="3"/>
      <c r="F62" s="3"/>
      <c r="G62" s="3"/>
      <c r="H62" s="9"/>
      <c r="I62" s="9"/>
      <c r="J62" s="9"/>
      <c r="K62" s="8"/>
      <c r="L62" s="8"/>
    </row>
    <row r="63" spans="1:12" s="10" customFormat="1" ht="15.75">
      <c r="A63" s="3"/>
      <c r="B63" s="8"/>
      <c r="C63" s="8"/>
      <c r="D63" s="8"/>
      <c r="E63" s="8"/>
      <c r="F63" s="8"/>
      <c r="G63" s="3"/>
      <c r="H63" s="9"/>
      <c r="I63" s="9"/>
      <c r="J63" s="9"/>
      <c r="K63" s="8"/>
      <c r="L63" s="8"/>
    </row>
    <row r="64" spans="1:10" s="10" customFormat="1" ht="15.75">
      <c r="A64" s="10" t="s">
        <v>168</v>
      </c>
      <c r="G64" s="70"/>
      <c r="H64" s="70"/>
      <c r="I64" s="70"/>
      <c r="J64" s="70"/>
    </row>
    <row r="65" spans="1:10" s="10" customFormat="1" ht="15.75">
      <c r="A65" s="10" t="s">
        <v>35</v>
      </c>
      <c r="G65" s="70"/>
      <c r="H65" s="70"/>
      <c r="I65" s="70"/>
      <c r="J65" s="70"/>
    </row>
    <row r="66" spans="7:14" s="91" customFormat="1" ht="15">
      <c r="G66" s="92"/>
      <c r="H66" s="92"/>
      <c r="I66" s="92"/>
      <c r="J66" s="92"/>
      <c r="N66" s="12"/>
    </row>
    <row r="67" spans="1:14" s="91" customFormat="1" ht="15.75">
      <c r="A67" s="10" t="s">
        <v>170</v>
      </c>
      <c r="G67" s="92"/>
      <c r="H67" s="92"/>
      <c r="I67" s="92"/>
      <c r="J67" s="92"/>
      <c r="N67" s="12"/>
    </row>
    <row r="68" spans="1:14" s="91" customFormat="1" ht="15.75">
      <c r="A68" s="10" t="s">
        <v>169</v>
      </c>
      <c r="G68" s="92"/>
      <c r="H68" s="92"/>
      <c r="I68" s="92"/>
      <c r="J68" s="92"/>
      <c r="N68" s="12"/>
    </row>
    <row r="69" spans="7:14" s="91" customFormat="1" ht="15">
      <c r="G69" s="92"/>
      <c r="H69" s="92"/>
      <c r="I69" s="92"/>
      <c r="J69" s="92"/>
      <c r="N69" s="12"/>
    </row>
    <row r="70" spans="7:14" s="91" customFormat="1" ht="15">
      <c r="G70" s="92"/>
      <c r="H70" s="92"/>
      <c r="I70" s="92"/>
      <c r="J70" s="92"/>
      <c r="N70" s="12"/>
    </row>
    <row r="71" spans="7:14" s="91" customFormat="1" ht="15">
      <c r="G71" s="92"/>
      <c r="H71" s="92"/>
      <c r="I71" s="92"/>
      <c r="J71" s="92"/>
      <c r="N71" s="12"/>
    </row>
    <row r="72" spans="7:14" s="91" customFormat="1" ht="15">
      <c r="G72" s="92"/>
      <c r="H72" s="92"/>
      <c r="I72" s="92"/>
      <c r="J72" s="92"/>
      <c r="N72" s="12"/>
    </row>
    <row r="73" spans="7:14" s="91" customFormat="1" ht="15">
      <c r="G73" s="92"/>
      <c r="H73" s="92"/>
      <c r="I73" s="92"/>
      <c r="J73" s="92"/>
      <c r="N73" s="12"/>
    </row>
    <row r="74" spans="7:14" s="91" customFormat="1" ht="15">
      <c r="G74" s="92"/>
      <c r="H74" s="92"/>
      <c r="I74" s="92"/>
      <c r="J74" s="92"/>
      <c r="N74" s="12"/>
    </row>
    <row r="75" spans="7:14" s="91" customFormat="1" ht="15">
      <c r="G75" s="92"/>
      <c r="H75" s="92"/>
      <c r="I75" s="92"/>
      <c r="J75" s="92"/>
      <c r="N75" s="12"/>
    </row>
    <row r="76" spans="7:14" s="91" customFormat="1" ht="15">
      <c r="G76" s="92"/>
      <c r="H76" s="92"/>
      <c r="I76" s="92"/>
      <c r="J76" s="92"/>
      <c r="N76" s="12"/>
    </row>
    <row r="77" spans="7:14" s="91" customFormat="1" ht="15">
      <c r="G77" s="92"/>
      <c r="H77" s="92"/>
      <c r="I77" s="92"/>
      <c r="J77" s="92"/>
      <c r="N77" s="12"/>
    </row>
    <row r="78" spans="7:14" s="91" customFormat="1" ht="15">
      <c r="G78" s="92"/>
      <c r="H78" s="92"/>
      <c r="I78" s="92"/>
      <c r="J78" s="92"/>
      <c r="N78" s="12"/>
    </row>
    <row r="79" spans="7:14" s="91" customFormat="1" ht="15">
      <c r="G79" s="92"/>
      <c r="H79" s="92"/>
      <c r="I79" s="92"/>
      <c r="J79" s="92"/>
      <c r="N79" s="12"/>
    </row>
    <row r="80" spans="7:14" s="91" customFormat="1" ht="15">
      <c r="G80" s="92"/>
      <c r="H80" s="92"/>
      <c r="I80" s="92"/>
      <c r="J80" s="92"/>
      <c r="N80" s="12"/>
    </row>
    <row r="81" spans="7:14" s="91" customFormat="1" ht="15">
      <c r="G81" s="92"/>
      <c r="H81" s="92"/>
      <c r="I81" s="92"/>
      <c r="J81" s="92"/>
      <c r="N81" s="12"/>
    </row>
    <row r="82" spans="7:14" s="91" customFormat="1" ht="15">
      <c r="G82" s="92"/>
      <c r="H82" s="92"/>
      <c r="I82" s="92"/>
      <c r="J82" s="92"/>
      <c r="N82" s="12"/>
    </row>
    <row r="83" spans="7:14" s="91" customFormat="1" ht="15">
      <c r="G83" s="92"/>
      <c r="H83" s="92"/>
      <c r="I83" s="92"/>
      <c r="J83" s="92"/>
      <c r="N83" s="12"/>
    </row>
    <row r="84" spans="7:14" s="91" customFormat="1" ht="15">
      <c r="G84" s="92"/>
      <c r="H84" s="92"/>
      <c r="I84" s="92"/>
      <c r="J84" s="92"/>
      <c r="N84" s="12"/>
    </row>
    <row r="85" spans="7:14" s="91" customFormat="1" ht="15">
      <c r="G85" s="92"/>
      <c r="H85" s="92"/>
      <c r="I85" s="92"/>
      <c r="J85" s="92"/>
      <c r="N85" s="12"/>
    </row>
    <row r="86" spans="7:14" s="91" customFormat="1" ht="15">
      <c r="G86" s="92"/>
      <c r="H86" s="92"/>
      <c r="I86" s="92"/>
      <c r="J86" s="92"/>
      <c r="N86" s="12"/>
    </row>
    <row r="87" spans="7:14" s="91" customFormat="1" ht="15">
      <c r="G87" s="92"/>
      <c r="H87" s="92"/>
      <c r="I87" s="92"/>
      <c r="J87" s="92"/>
      <c r="N87" s="12"/>
    </row>
    <row r="88" spans="7:14" s="91" customFormat="1" ht="15">
      <c r="G88" s="92"/>
      <c r="H88" s="92"/>
      <c r="I88" s="92"/>
      <c r="J88" s="92"/>
      <c r="N88" s="12"/>
    </row>
    <row r="89" spans="7:14" s="91" customFormat="1" ht="15">
      <c r="G89" s="92"/>
      <c r="H89" s="92"/>
      <c r="I89" s="92"/>
      <c r="J89" s="92"/>
      <c r="N89" s="12"/>
    </row>
    <row r="90" spans="7:14" s="91" customFormat="1" ht="15">
      <c r="G90" s="92"/>
      <c r="H90" s="92"/>
      <c r="I90" s="92"/>
      <c r="J90" s="92"/>
      <c r="N90" s="12"/>
    </row>
    <row r="91" spans="7:14" s="91" customFormat="1" ht="15">
      <c r="G91" s="92"/>
      <c r="H91" s="92"/>
      <c r="I91" s="92"/>
      <c r="J91" s="92"/>
      <c r="N91" s="12"/>
    </row>
    <row r="92" spans="7:14" s="91" customFormat="1" ht="15">
      <c r="G92" s="92"/>
      <c r="H92" s="92"/>
      <c r="I92" s="92"/>
      <c r="J92" s="92"/>
      <c r="N92" s="12"/>
    </row>
    <row r="93" spans="7:14" s="91" customFormat="1" ht="15">
      <c r="G93" s="92"/>
      <c r="H93" s="92"/>
      <c r="I93" s="92"/>
      <c r="J93" s="92"/>
      <c r="N93" s="12"/>
    </row>
    <row r="94" spans="7:14" s="91" customFormat="1" ht="15">
      <c r="G94" s="92"/>
      <c r="H94" s="92"/>
      <c r="I94" s="92"/>
      <c r="J94" s="92"/>
      <c r="N94" s="12"/>
    </row>
    <row r="95" spans="7:14" s="91" customFormat="1" ht="15">
      <c r="G95" s="92"/>
      <c r="H95" s="92"/>
      <c r="I95" s="92"/>
      <c r="J95" s="92"/>
      <c r="N95" s="12"/>
    </row>
    <row r="96" spans="7:14" s="91" customFormat="1" ht="15">
      <c r="G96" s="92"/>
      <c r="H96" s="92"/>
      <c r="I96" s="92"/>
      <c r="J96" s="92"/>
      <c r="N96" s="12"/>
    </row>
    <row r="97" spans="7:14" s="91" customFormat="1" ht="15">
      <c r="G97" s="92"/>
      <c r="H97" s="92"/>
      <c r="I97" s="92"/>
      <c r="J97" s="92"/>
      <c r="N97" s="12"/>
    </row>
    <row r="98" spans="7:14" s="91" customFormat="1" ht="15">
      <c r="G98" s="92"/>
      <c r="H98" s="92"/>
      <c r="I98" s="92"/>
      <c r="J98" s="92"/>
      <c r="N98" s="12"/>
    </row>
    <row r="99" spans="7:14" s="91" customFormat="1" ht="15">
      <c r="G99" s="92"/>
      <c r="H99" s="92"/>
      <c r="I99" s="92"/>
      <c r="J99" s="92"/>
      <c r="N99" s="12"/>
    </row>
    <row r="100" spans="7:14" s="91" customFormat="1" ht="15">
      <c r="G100" s="92"/>
      <c r="H100" s="92"/>
      <c r="I100" s="92"/>
      <c r="J100" s="92"/>
      <c r="N100" s="12"/>
    </row>
    <row r="101" spans="7:14" s="91" customFormat="1" ht="15">
      <c r="G101" s="92"/>
      <c r="H101" s="92"/>
      <c r="I101" s="92"/>
      <c r="J101" s="92"/>
      <c r="N101" s="12"/>
    </row>
    <row r="102" spans="7:14" s="91" customFormat="1" ht="15">
      <c r="G102" s="92"/>
      <c r="H102" s="92"/>
      <c r="I102" s="92"/>
      <c r="J102" s="92"/>
      <c r="N102" s="12"/>
    </row>
    <row r="103" spans="7:14" s="91" customFormat="1" ht="15">
      <c r="G103" s="92"/>
      <c r="H103" s="92"/>
      <c r="I103" s="92"/>
      <c r="J103" s="92"/>
      <c r="N103" s="12"/>
    </row>
    <row r="104" spans="7:14" s="91" customFormat="1" ht="15">
      <c r="G104" s="92"/>
      <c r="H104" s="92"/>
      <c r="I104" s="92"/>
      <c r="J104" s="92"/>
      <c r="N104" s="12"/>
    </row>
    <row r="105" spans="7:14" s="91" customFormat="1" ht="15">
      <c r="G105" s="92"/>
      <c r="H105" s="92"/>
      <c r="I105" s="92"/>
      <c r="J105" s="92"/>
      <c r="N105" s="12"/>
    </row>
    <row r="106" spans="7:14" s="91" customFormat="1" ht="15">
      <c r="G106" s="92"/>
      <c r="H106" s="92"/>
      <c r="I106" s="92"/>
      <c r="J106" s="92"/>
      <c r="N106" s="12"/>
    </row>
    <row r="107" spans="7:14" s="91" customFormat="1" ht="15">
      <c r="G107" s="92"/>
      <c r="H107" s="92"/>
      <c r="I107" s="92"/>
      <c r="J107" s="92"/>
      <c r="N107" s="12"/>
    </row>
    <row r="108" spans="7:14" s="91" customFormat="1" ht="15">
      <c r="G108" s="92"/>
      <c r="H108" s="92"/>
      <c r="I108" s="92"/>
      <c r="J108" s="92"/>
      <c r="N108" s="12"/>
    </row>
    <row r="109" spans="7:14" s="91" customFormat="1" ht="15">
      <c r="G109" s="92"/>
      <c r="H109" s="92"/>
      <c r="I109" s="92"/>
      <c r="J109" s="92"/>
      <c r="N109" s="12"/>
    </row>
    <row r="110" spans="7:14" s="91" customFormat="1" ht="15">
      <c r="G110" s="92"/>
      <c r="H110" s="92"/>
      <c r="I110" s="92"/>
      <c r="J110" s="92"/>
      <c r="N110" s="12"/>
    </row>
    <row r="111" spans="7:14" s="91" customFormat="1" ht="15">
      <c r="G111" s="92"/>
      <c r="H111" s="92"/>
      <c r="I111" s="92"/>
      <c r="J111" s="92"/>
      <c r="N111" s="12"/>
    </row>
    <row r="112" spans="7:14" s="91" customFormat="1" ht="15">
      <c r="G112" s="92"/>
      <c r="H112" s="92"/>
      <c r="I112" s="92"/>
      <c r="J112" s="92"/>
      <c r="N112" s="12"/>
    </row>
  </sheetData>
  <sheetProtection/>
  <conditionalFormatting sqref="F28:L52">
    <cfRule type="expression" priority="3" dxfId="13" stopIfTrue="1">
      <formula>ISERROR(F28)</formula>
    </cfRule>
  </conditionalFormatting>
  <conditionalFormatting sqref="F29:F35">
    <cfRule type="expression" priority="2" dxfId="13" stopIfTrue="1">
      <formula>ISERROR(F29)</formula>
    </cfRule>
  </conditionalFormatting>
  <conditionalFormatting sqref="B54:L54">
    <cfRule type="expression" priority="1" dxfId="13" stopIfTrue="1">
      <formula>ISERROR(B54)</formula>
    </cfRule>
  </conditionalFormatting>
  <dataValidations count="2">
    <dataValidation type="list" allowBlank="1" showInputMessage="1" showErrorMessage="1" sqref="E28:E52">
      <formula1>$B$8:$B$9</formula1>
    </dataValidation>
    <dataValidation type="list" allowBlank="1" showInputMessage="1" showErrorMessage="1" sqref="D28:D52">
      <formula1>$D$15:$D$19</formula1>
    </dataValidation>
  </dataValidations>
  <printOptions/>
  <pageMargins left="0.75" right="0.75" top="1" bottom="1" header="0.5" footer="0.5"/>
  <pageSetup horizontalDpi="360" verticalDpi="360" orientation="portrait" r:id="rId1"/>
</worksheet>
</file>

<file path=xl/worksheets/sheet7.xml><?xml version="1.0" encoding="utf-8"?>
<worksheet xmlns="http://schemas.openxmlformats.org/spreadsheetml/2006/main" xmlns:r="http://schemas.openxmlformats.org/officeDocument/2006/relationships">
  <dimension ref="A1:F89"/>
  <sheetViews>
    <sheetView zoomScalePageLayoutView="0" workbookViewId="0" topLeftCell="A1">
      <selection activeCell="B18" sqref="B18"/>
    </sheetView>
  </sheetViews>
  <sheetFormatPr defaultColWidth="11.421875" defaultRowHeight="12.75"/>
  <cols>
    <col min="1" max="1" width="66.421875" style="12" customWidth="1"/>
    <col min="2" max="2" width="14.57421875" style="12" customWidth="1"/>
    <col min="3" max="3" width="24.140625" style="12" bestFit="1" customWidth="1"/>
    <col min="4" max="4" width="15.140625" style="12" customWidth="1"/>
    <col min="5" max="5" width="19.8515625" style="12" customWidth="1"/>
    <col min="6" max="6" width="28.8515625" style="12" customWidth="1"/>
    <col min="7" max="16384" width="11.421875" style="12" customWidth="1"/>
  </cols>
  <sheetData>
    <row r="1" spans="1:3" s="107" customFormat="1" ht="18.75">
      <c r="A1" s="106" t="s">
        <v>98</v>
      </c>
      <c r="B1" s="97"/>
      <c r="C1" s="97"/>
    </row>
    <row r="2" spans="1:3" s="107" customFormat="1" ht="18.75">
      <c r="A2" s="97" t="s">
        <v>99</v>
      </c>
      <c r="B2" s="97"/>
      <c r="C2" s="97"/>
    </row>
    <row r="3" spans="1:3" s="107" customFormat="1" ht="18.75">
      <c r="A3" s="97" t="s">
        <v>97</v>
      </c>
      <c r="B3" s="97"/>
      <c r="C3" s="97"/>
    </row>
    <row r="4" spans="1:3" s="107" customFormat="1" ht="18.75">
      <c r="A4" s="97" t="s">
        <v>100</v>
      </c>
      <c r="B4" s="97"/>
      <c r="C4" s="97"/>
    </row>
    <row r="5" spans="1:3" s="107" customFormat="1" ht="18.75">
      <c r="A5" s="97" t="s">
        <v>134</v>
      </c>
      <c r="B5" s="97"/>
      <c r="C5" s="97"/>
    </row>
    <row r="6" spans="1:3" ht="15.75">
      <c r="A6" s="55"/>
      <c r="B6" s="55"/>
      <c r="C6" s="11"/>
    </row>
    <row r="7" spans="1:3" ht="15.75">
      <c r="A7" s="11" t="s">
        <v>101</v>
      </c>
      <c r="B7" s="14"/>
      <c r="C7" s="11" t="s">
        <v>153</v>
      </c>
    </row>
    <row r="8" spans="1:3" ht="18.75">
      <c r="A8" s="11" t="s">
        <v>79</v>
      </c>
      <c r="B8" s="14"/>
      <c r="C8" s="11" t="s">
        <v>59</v>
      </c>
    </row>
    <row r="9" spans="1:3" ht="18.75">
      <c r="A9" s="11" t="s">
        <v>102</v>
      </c>
      <c r="B9" s="14"/>
      <c r="C9" s="11" t="s">
        <v>2</v>
      </c>
    </row>
    <row r="10" spans="1:6" ht="18.75">
      <c r="A10" s="11" t="s">
        <v>56</v>
      </c>
      <c r="B10" s="14"/>
      <c r="C10" s="11" t="s">
        <v>25</v>
      </c>
      <c r="D10" s="94" t="s">
        <v>212</v>
      </c>
      <c r="E10" s="11"/>
      <c r="F10" s="11"/>
    </row>
    <row r="11" spans="1:6" ht="18.75">
      <c r="A11" s="11" t="s">
        <v>103</v>
      </c>
      <c r="B11" s="33" t="e">
        <f>B53</f>
        <v>#DIV/0!</v>
      </c>
      <c r="C11" s="11" t="s">
        <v>59</v>
      </c>
      <c r="D11" s="95" t="s">
        <v>213</v>
      </c>
      <c r="E11" s="119" t="s">
        <v>224</v>
      </c>
      <c r="F11" s="120" t="s">
        <v>219</v>
      </c>
    </row>
    <row r="12" spans="1:6" ht="18.75">
      <c r="A12" s="11" t="s">
        <v>104</v>
      </c>
      <c r="B12" s="33" t="e">
        <f>B60</f>
        <v>#DIV/0!</v>
      </c>
      <c r="C12" s="11" t="s">
        <v>59</v>
      </c>
      <c r="D12" s="95" t="s">
        <v>214</v>
      </c>
      <c r="E12" s="119"/>
      <c r="F12" s="120"/>
    </row>
    <row r="13" spans="1:6" ht="18.75">
      <c r="A13" s="11" t="s">
        <v>105</v>
      </c>
      <c r="B13" s="33" t="e">
        <f>B66</f>
        <v>#DIV/0!</v>
      </c>
      <c r="C13" s="11" t="s">
        <v>59</v>
      </c>
      <c r="D13" s="95" t="s">
        <v>215</v>
      </c>
      <c r="E13" s="119"/>
      <c r="F13" s="120"/>
    </row>
    <row r="14" spans="1:6" ht="18.75">
      <c r="A14" s="11" t="s">
        <v>106</v>
      </c>
      <c r="B14" s="33" t="e">
        <f>B73</f>
        <v>#DIV/0!</v>
      </c>
      <c r="C14" s="11" t="s">
        <v>59</v>
      </c>
      <c r="D14" s="95" t="s">
        <v>216</v>
      </c>
      <c r="E14" s="119"/>
      <c r="F14" s="120"/>
    </row>
    <row r="15" spans="1:6" ht="18.75">
      <c r="A15" s="11" t="s">
        <v>107</v>
      </c>
      <c r="B15" s="33" t="e">
        <f>B84</f>
        <v>#DIV/0!</v>
      </c>
      <c r="C15" s="11" t="s">
        <v>108</v>
      </c>
      <c r="D15" s="95" t="s">
        <v>217</v>
      </c>
      <c r="E15" s="119"/>
      <c r="F15" s="120"/>
    </row>
    <row r="16" spans="1:6" ht="18.75">
      <c r="A16" s="11" t="s">
        <v>109</v>
      </c>
      <c r="B16" s="33" t="e">
        <f>B89</f>
        <v>#DIV/0!</v>
      </c>
      <c r="C16" s="11" t="s">
        <v>108</v>
      </c>
      <c r="D16" s="95" t="s">
        <v>218</v>
      </c>
      <c r="E16" s="119"/>
      <c r="F16" s="120"/>
    </row>
    <row r="17" spans="1:3" ht="15.75">
      <c r="A17" s="11"/>
      <c r="B17" s="11"/>
      <c r="C17" s="11"/>
    </row>
    <row r="18" spans="1:3" ht="15.75">
      <c r="A18" s="15" t="s">
        <v>110</v>
      </c>
      <c r="B18" s="34" t="e">
        <f>((((B9*11.1382)-(B8+B10+B11+B12+B13+B14)))/(87.1/B7))-(B15+B16)</f>
        <v>#DIV/0!</v>
      </c>
      <c r="C18" s="11" t="s">
        <v>111</v>
      </c>
    </row>
    <row r="19" spans="1:3" ht="15.75">
      <c r="A19" s="15"/>
      <c r="B19" s="17"/>
      <c r="C19" s="11"/>
    </row>
    <row r="20" spans="1:3" ht="15.75">
      <c r="A20" s="15"/>
      <c r="B20" s="17"/>
      <c r="C20" s="11"/>
    </row>
    <row r="21" ht="15.75">
      <c r="A21" s="11" t="s">
        <v>112</v>
      </c>
    </row>
    <row r="22" ht="15.75">
      <c r="A22" s="11" t="s">
        <v>164</v>
      </c>
    </row>
    <row r="23" ht="15.75">
      <c r="A23" s="11"/>
    </row>
    <row r="24" ht="15.75">
      <c r="A24" s="11" t="s">
        <v>46</v>
      </c>
    </row>
    <row r="25" spans="2:3" ht="15.75">
      <c r="B25" s="33"/>
      <c r="C25" s="11" t="s">
        <v>39</v>
      </c>
    </row>
    <row r="26" spans="2:3" ht="15.75">
      <c r="B26" s="33"/>
      <c r="C26" s="11" t="s">
        <v>40</v>
      </c>
    </row>
    <row r="27" spans="2:3" ht="15.75">
      <c r="B27" s="33"/>
      <c r="C27" s="11" t="s">
        <v>41</v>
      </c>
    </row>
    <row r="28" spans="2:3" ht="15.75">
      <c r="B28" s="35">
        <f>B27*B26</f>
        <v>0</v>
      </c>
      <c r="C28" s="11" t="s">
        <v>113</v>
      </c>
    </row>
    <row r="29" spans="2:3" ht="15.75">
      <c r="B29" s="34" t="e">
        <f>B28/B25</f>
        <v>#DIV/0!</v>
      </c>
      <c r="C29" s="11" t="s">
        <v>48</v>
      </c>
    </row>
    <row r="31" spans="1:3" ht="15.75">
      <c r="A31" s="11" t="s">
        <v>114</v>
      </c>
      <c r="B31" s="11"/>
      <c r="C31" s="11"/>
    </row>
    <row r="32" spans="1:3" ht="15.75">
      <c r="A32" s="11"/>
      <c r="B32" s="14"/>
      <c r="C32" s="11" t="s">
        <v>39</v>
      </c>
    </row>
    <row r="33" spans="1:3" ht="15.75">
      <c r="A33" s="11"/>
      <c r="B33" s="14"/>
      <c r="C33" s="11" t="s">
        <v>44</v>
      </c>
    </row>
    <row r="34" spans="1:3" ht="15.75">
      <c r="A34" s="11"/>
      <c r="B34" s="14"/>
      <c r="C34" s="11" t="s">
        <v>45</v>
      </c>
    </row>
    <row r="35" spans="2:3" ht="15.75">
      <c r="B35" s="35">
        <f>B34*B33</f>
        <v>0</v>
      </c>
      <c r="C35" s="11" t="s">
        <v>47</v>
      </c>
    </row>
    <row r="36" spans="2:3" ht="15.75">
      <c r="B36" s="34" t="e">
        <f>B35/B32</f>
        <v>#DIV/0!</v>
      </c>
      <c r="C36" s="11" t="s">
        <v>49</v>
      </c>
    </row>
    <row r="38" ht="15.75">
      <c r="A38" s="11" t="s">
        <v>50</v>
      </c>
    </row>
    <row r="39" spans="2:3" ht="15.75">
      <c r="B39" s="18"/>
      <c r="C39" s="11" t="s">
        <v>39</v>
      </c>
    </row>
    <row r="40" spans="2:3" ht="15.75">
      <c r="B40" s="18"/>
      <c r="C40" s="11" t="s">
        <v>115</v>
      </c>
    </row>
    <row r="41" spans="2:3" ht="15.75">
      <c r="B41" s="18"/>
      <c r="C41" s="11" t="s">
        <v>52</v>
      </c>
    </row>
    <row r="42" spans="2:3" ht="15.75">
      <c r="B42" s="35">
        <f>B41*B40</f>
        <v>0</v>
      </c>
      <c r="C42" s="11" t="s">
        <v>53</v>
      </c>
    </row>
    <row r="43" spans="2:3" ht="15.75">
      <c r="B43" s="34" t="e">
        <f>B42/B39</f>
        <v>#DIV/0!</v>
      </c>
      <c r="C43" s="11" t="s">
        <v>116</v>
      </c>
    </row>
    <row r="44" spans="2:3" ht="15.75">
      <c r="B44" s="45"/>
      <c r="C44" s="11"/>
    </row>
    <row r="45" spans="1:3" ht="15.75">
      <c r="A45" s="46" t="s">
        <v>117</v>
      </c>
      <c r="B45" s="45"/>
      <c r="C45" s="11"/>
    </row>
    <row r="46" spans="2:3" ht="15.75">
      <c r="B46" s="13"/>
      <c r="C46" s="11"/>
    </row>
    <row r="47" ht="15.75">
      <c r="A47" s="11" t="s">
        <v>57</v>
      </c>
    </row>
    <row r="49" spans="1:3" ht="15.75">
      <c r="A49" s="11" t="s">
        <v>68</v>
      </c>
      <c r="B49" s="13"/>
      <c r="C49" s="11"/>
    </row>
    <row r="50" spans="2:3" ht="15.75">
      <c r="B50" s="30"/>
      <c r="C50" s="11" t="s">
        <v>60</v>
      </c>
    </row>
    <row r="51" spans="2:3" ht="15.75">
      <c r="B51" s="31"/>
      <c r="C51" s="11" t="s">
        <v>61</v>
      </c>
    </row>
    <row r="52" spans="2:3" ht="15.75">
      <c r="B52" s="32"/>
      <c r="C52" s="11" t="s">
        <v>62</v>
      </c>
    </row>
    <row r="53" spans="2:3" ht="15.75">
      <c r="B53" s="34" t="e">
        <f>B51/(B50/(87.1/B52-0.32))</f>
        <v>#DIV/0!</v>
      </c>
      <c r="C53" s="11" t="s">
        <v>63</v>
      </c>
    </row>
    <row r="54" spans="2:3" ht="15.75">
      <c r="B54" s="13"/>
      <c r="C54" s="11"/>
    </row>
    <row r="55" spans="1:3" ht="15.75">
      <c r="A55" s="11" t="s">
        <v>69</v>
      </c>
      <c r="B55" s="13"/>
      <c r="C55" s="11"/>
    </row>
    <row r="56" spans="2:3" ht="15.75">
      <c r="B56" s="30"/>
      <c r="C56" s="11" t="s">
        <v>64</v>
      </c>
    </row>
    <row r="57" spans="2:3" ht="15.75">
      <c r="B57" s="31"/>
      <c r="C57" s="11" t="s">
        <v>80</v>
      </c>
    </row>
    <row r="58" spans="2:3" ht="15.75">
      <c r="B58" s="31"/>
      <c r="C58" s="11" t="s">
        <v>73</v>
      </c>
    </row>
    <row r="59" spans="2:3" ht="15.75">
      <c r="B59" s="32"/>
      <c r="C59" s="11" t="s">
        <v>65</v>
      </c>
    </row>
    <row r="60" spans="2:3" ht="15.75">
      <c r="B60" s="34" t="e">
        <f>(B57+(B58*B59))/B56</f>
        <v>#DIV/0!</v>
      </c>
      <c r="C60" s="11" t="s">
        <v>81</v>
      </c>
    </row>
    <row r="61" spans="2:3" ht="15.75">
      <c r="B61" s="13"/>
      <c r="C61" s="11"/>
    </row>
    <row r="62" spans="1:3" ht="15.75">
      <c r="A62" s="11" t="s">
        <v>70</v>
      </c>
      <c r="B62" s="13"/>
      <c r="C62" s="11"/>
    </row>
    <row r="63" spans="2:3" ht="15.75">
      <c r="B63" s="31"/>
      <c r="C63" s="11" t="s">
        <v>84</v>
      </c>
    </row>
    <row r="64" spans="2:3" ht="15.75">
      <c r="B64" s="30"/>
      <c r="C64" s="11" t="s">
        <v>82</v>
      </c>
    </row>
    <row r="65" spans="2:3" ht="15.75">
      <c r="B65" s="31"/>
      <c r="C65" s="11" t="s">
        <v>118</v>
      </c>
    </row>
    <row r="66" spans="2:3" ht="15.75">
      <c r="B66" s="34" t="e">
        <f>(B63-B65)/B64</f>
        <v>#DIV/0!</v>
      </c>
      <c r="C66" s="11" t="s">
        <v>66</v>
      </c>
    </row>
    <row r="67" spans="2:3" ht="15.75">
      <c r="B67" s="13"/>
      <c r="C67" s="11"/>
    </row>
    <row r="68" spans="1:3" ht="15.75">
      <c r="A68" s="11" t="s">
        <v>71</v>
      </c>
      <c r="B68" s="13"/>
      <c r="C68" s="11"/>
    </row>
    <row r="69" spans="2:3" ht="15.75">
      <c r="B69" s="31"/>
      <c r="C69" s="11" t="s">
        <v>87</v>
      </c>
    </row>
    <row r="70" spans="2:3" ht="15.75">
      <c r="B70" s="31"/>
      <c r="C70" s="11" t="s">
        <v>88</v>
      </c>
    </row>
    <row r="71" spans="2:3" ht="15.75">
      <c r="B71" s="30"/>
      <c r="C71" s="11" t="s">
        <v>86</v>
      </c>
    </row>
    <row r="72" spans="2:3" ht="15.75">
      <c r="B72" s="31"/>
      <c r="C72" s="11" t="s">
        <v>85</v>
      </c>
    </row>
    <row r="73" spans="2:3" ht="15.75">
      <c r="B73" s="34" t="e">
        <f>(B69+B70-B72)/B71</f>
        <v>#DIV/0!</v>
      </c>
      <c r="C73" s="11" t="s">
        <v>67</v>
      </c>
    </row>
    <row r="75" spans="1:6" ht="15.75">
      <c r="A75" s="46" t="s">
        <v>119</v>
      </c>
      <c r="B75" s="47"/>
      <c r="C75" s="48"/>
      <c r="D75"/>
      <c r="F75" s="49"/>
    </row>
    <row r="76" spans="1:6" ht="15.75">
      <c r="A76" s="46" t="s">
        <v>120</v>
      </c>
      <c r="B76" s="47"/>
      <c r="C76" s="48"/>
      <c r="D76"/>
      <c r="F76" s="49"/>
    </row>
    <row r="77" spans="2:6" ht="15.75">
      <c r="B77" s="50"/>
      <c r="C77" s="11" t="s">
        <v>121</v>
      </c>
      <c r="D77"/>
      <c r="F77" s="49"/>
    </row>
    <row r="78" spans="2:6" ht="15.75">
      <c r="B78" s="50"/>
      <c r="C78" s="11" t="s">
        <v>122</v>
      </c>
      <c r="D78"/>
      <c r="F78" s="49"/>
    </row>
    <row r="79" spans="1:6" ht="15.75">
      <c r="A79" s="51"/>
      <c r="B79" s="50"/>
      <c r="C79" s="11" t="s">
        <v>123</v>
      </c>
      <c r="D79"/>
      <c r="F79" s="49"/>
    </row>
    <row r="80" spans="2:6" ht="15.75">
      <c r="B80" s="52"/>
      <c r="C80" s="11" t="s">
        <v>124</v>
      </c>
      <c r="D80"/>
      <c r="F80" s="49"/>
    </row>
    <row r="81" spans="2:6" ht="15.75">
      <c r="B81" s="31"/>
      <c r="C81" s="11" t="s">
        <v>125</v>
      </c>
      <c r="D81"/>
      <c r="F81" s="49"/>
    </row>
    <row r="82" spans="2:6" ht="15.75">
      <c r="B82" s="53"/>
      <c r="C82" s="11" t="s">
        <v>126</v>
      </c>
      <c r="D82"/>
      <c r="F82" s="49"/>
    </row>
    <row r="83" spans="2:6" ht="15.75">
      <c r="B83" s="50"/>
      <c r="C83" s="11" t="s">
        <v>127</v>
      </c>
      <c r="D83"/>
      <c r="F83" s="49"/>
    </row>
    <row r="84" spans="2:3" ht="15.75">
      <c r="B84" s="34" t="e">
        <f>(B77/B78*B80)/B82+(((B77/B79)+((B82/B83)/60))*B81)/B82</f>
        <v>#DIV/0!</v>
      </c>
      <c r="C84" s="11" t="s">
        <v>128</v>
      </c>
    </row>
    <row r="86" spans="1:3" ht="15.75">
      <c r="A86" s="11" t="s">
        <v>129</v>
      </c>
      <c r="B86" s="18"/>
      <c r="C86" s="11" t="s">
        <v>130</v>
      </c>
    </row>
    <row r="87" spans="2:3" ht="15.75">
      <c r="B87" s="18"/>
      <c r="C87" s="11" t="s">
        <v>131</v>
      </c>
    </row>
    <row r="88" spans="2:3" ht="15.75">
      <c r="B88" s="18"/>
      <c r="C88" s="11" t="s">
        <v>132</v>
      </c>
    </row>
    <row r="89" spans="2:3" ht="15.75">
      <c r="B89" s="34" t="e">
        <f>(B87*B88)/B86</f>
        <v>#DIV/0!</v>
      </c>
      <c r="C89" s="11" t="s">
        <v>133</v>
      </c>
    </row>
  </sheetData>
  <sheetProtection/>
  <mergeCells count="2">
    <mergeCell ref="E11:E16"/>
    <mergeCell ref="F11:F16"/>
  </mergeCells>
  <conditionalFormatting sqref="B11">
    <cfRule type="expression" priority="13" dxfId="10" stopIfTrue="1">
      <formula>ISERROR(B11)</formula>
    </cfRule>
  </conditionalFormatting>
  <conditionalFormatting sqref="B12:B16">
    <cfRule type="expression" priority="12" dxfId="10" stopIfTrue="1">
      <formula>ISERROR(B12)</formula>
    </cfRule>
  </conditionalFormatting>
  <conditionalFormatting sqref="B25:B27">
    <cfRule type="expression" priority="11" dxfId="10" stopIfTrue="1">
      <formula>ISERROR(B25)</formula>
    </cfRule>
  </conditionalFormatting>
  <conditionalFormatting sqref="B18">
    <cfRule type="expression" priority="10" dxfId="0" stopIfTrue="1">
      <formula>ISERROR(B18)</formula>
    </cfRule>
  </conditionalFormatting>
  <conditionalFormatting sqref="B29">
    <cfRule type="expression" priority="9" dxfId="0" stopIfTrue="1">
      <formula>ISERROR(B29)</formula>
    </cfRule>
  </conditionalFormatting>
  <conditionalFormatting sqref="B36">
    <cfRule type="expression" priority="8" dxfId="0" stopIfTrue="1">
      <formula>ISERROR(B36)</formula>
    </cfRule>
  </conditionalFormatting>
  <conditionalFormatting sqref="B43">
    <cfRule type="expression" priority="7" dxfId="0" stopIfTrue="1">
      <formula>ISERROR(B43)</formula>
    </cfRule>
  </conditionalFormatting>
  <conditionalFormatting sqref="B53">
    <cfRule type="expression" priority="6" dxfId="0" stopIfTrue="1">
      <formula>ISERROR(B53)</formula>
    </cfRule>
  </conditionalFormatting>
  <conditionalFormatting sqref="B60">
    <cfRule type="expression" priority="5" dxfId="0" stopIfTrue="1">
      <formula>ISERROR(B60)</formula>
    </cfRule>
  </conditionalFormatting>
  <conditionalFormatting sqref="B66">
    <cfRule type="expression" priority="4" dxfId="0" stopIfTrue="1">
      <formula>ISERROR(B66)</formula>
    </cfRule>
  </conditionalFormatting>
  <conditionalFormatting sqref="B73">
    <cfRule type="expression" priority="3" dxfId="0" stopIfTrue="1">
      <formula>ISERROR(B73)</formula>
    </cfRule>
  </conditionalFormatting>
  <conditionalFormatting sqref="B84">
    <cfRule type="expression" priority="2" dxfId="0" stopIfTrue="1">
      <formula>ISERROR(B84)</formula>
    </cfRule>
  </conditionalFormatting>
  <conditionalFormatting sqref="B89">
    <cfRule type="expression" priority="1" dxfId="0" stopIfTrue="1">
      <formula>ISERROR(B89)</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Farrell</dc:creator>
  <cp:keywords/>
  <dc:description/>
  <cp:lastModifiedBy>Windows User</cp:lastModifiedBy>
  <cp:lastPrinted>2011-01-10T12:49:36Z</cp:lastPrinted>
  <dcterms:created xsi:type="dcterms:W3CDTF">2010-02-15T01:58:05Z</dcterms:created>
  <dcterms:modified xsi:type="dcterms:W3CDTF">2017-02-08T16:55:58Z</dcterms:modified>
  <cp:category/>
  <cp:version/>
  <cp:contentType/>
  <cp:contentStatus/>
</cp:coreProperties>
</file>