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310\users\shadcock\Documents\Enterprise Analysis Info\Field Crops\"/>
    </mc:Choice>
  </mc:AlternateContent>
  <bookViews>
    <workbookView xWindow="0" yWindow="0" windowWidth="24000" windowHeight="9735"/>
  </bookViews>
  <sheets>
    <sheet name="Summary" sheetId="8" r:id="rId1"/>
    <sheet name="Production" sheetId="1" r:id="rId2"/>
    <sheet name="Storage" sheetId="2" r:id="rId3"/>
    <sheet name="Processing" sheetId="4" r:id="rId4"/>
    <sheet name="Marketing" sheetId="5" r:id="rId5"/>
    <sheet name="Distributio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B8" i="6"/>
  <c r="B10" i="6" s="1"/>
  <c r="B9" i="6"/>
  <c r="C5" i="2"/>
  <c r="E5" i="2" s="1"/>
  <c r="C6" i="2"/>
  <c r="C7" i="2"/>
  <c r="C8" i="2"/>
  <c r="C9" i="2"/>
  <c r="B6" i="8"/>
  <c r="B7" i="8"/>
  <c r="E11" i="2"/>
  <c r="E9" i="2"/>
  <c r="E8" i="2"/>
  <c r="E7" i="2"/>
  <c r="E6" i="2"/>
  <c r="B10" i="8" l="1"/>
  <c r="B8" i="5"/>
  <c r="B9" i="8" s="1"/>
  <c r="B12" i="8" l="1"/>
  <c r="F14" i="8" s="1"/>
  <c r="B14" i="8" s="1"/>
  <c r="B16" i="8" s="1"/>
  <c r="B18" i="8" s="1"/>
  <c r="G12" i="1" l="1"/>
  <c r="E52" i="1"/>
  <c r="G44" i="1"/>
  <c r="E44" i="1"/>
  <c r="C44" i="1"/>
  <c r="E35" i="1"/>
  <c r="E46" i="1" s="1"/>
  <c r="E50" i="1" s="1"/>
  <c r="G33" i="1"/>
  <c r="G35" i="1" s="1"/>
  <c r="G46" i="1" s="1"/>
  <c r="G50" i="1" s="1"/>
  <c r="C35" i="1"/>
  <c r="C46" i="1" s="1"/>
  <c r="C50" i="1" s="1"/>
  <c r="G14" i="1"/>
  <c r="G48" i="1" s="1"/>
  <c r="E12" i="1"/>
  <c r="C12" i="1"/>
  <c r="C14" i="1" s="1"/>
  <c r="G7" i="1"/>
  <c r="E7" i="1"/>
  <c r="E14" i="1" s="1"/>
  <c r="E48" i="1" s="1"/>
  <c r="C7" i="1"/>
  <c r="G52" i="1" l="1"/>
  <c r="K40" i="1"/>
  <c r="C52" i="1"/>
  <c r="C48" i="1"/>
</calcChain>
</file>

<file path=xl/sharedStrings.xml><?xml version="1.0" encoding="utf-8"?>
<sst xmlns="http://schemas.openxmlformats.org/spreadsheetml/2006/main" count="96" uniqueCount="90">
  <si>
    <t>Small Grains Enterprise Budget</t>
  </si>
  <si>
    <t>Income</t>
  </si>
  <si>
    <t xml:space="preserve">Yield </t>
  </si>
  <si>
    <t>2014-15 PSU Yield Wheat</t>
  </si>
  <si>
    <t>2014-15 PSU Yield Barley</t>
  </si>
  <si>
    <t>$/bu</t>
  </si>
  <si>
    <t>Your Value</t>
  </si>
  <si>
    <t>Grain Income</t>
  </si>
  <si>
    <t>Price/Ton</t>
  </si>
  <si>
    <t>Straw income</t>
  </si>
  <si>
    <t>Variable Costs</t>
  </si>
  <si>
    <t>Seed</t>
  </si>
  <si>
    <t>Lime</t>
  </si>
  <si>
    <t>Fertilizer</t>
  </si>
  <si>
    <t>Herbicides</t>
  </si>
  <si>
    <t>Soil Test</t>
  </si>
  <si>
    <t>Labor</t>
  </si>
  <si>
    <t>Fuel</t>
  </si>
  <si>
    <t>Drying</t>
  </si>
  <si>
    <t>Repairs and Maint.</t>
  </si>
  <si>
    <t>Straw Yield (Per ton)</t>
  </si>
  <si>
    <t>Custom Work</t>
  </si>
  <si>
    <t>Crop Insurance</t>
  </si>
  <si>
    <t>Additional Costs</t>
  </si>
  <si>
    <t>Total Variable Costs</t>
  </si>
  <si>
    <t>Int. Rate</t>
  </si>
  <si>
    <t>Months</t>
  </si>
  <si>
    <t>Interest on Op. Cap.</t>
  </si>
  <si>
    <t>Fixed Costs</t>
  </si>
  <si>
    <t>Tractors</t>
  </si>
  <si>
    <t>Equipment</t>
  </si>
  <si>
    <t>Land</t>
  </si>
  <si>
    <t>Return to L&amp;M</t>
  </si>
  <si>
    <t>Total Cost</t>
  </si>
  <si>
    <t>Total Fixed Cost</t>
  </si>
  <si>
    <t>Breakeven Price</t>
  </si>
  <si>
    <t>Breakeven Yield</t>
  </si>
  <si>
    <t>Net Income</t>
  </si>
  <si>
    <t>Total Income</t>
  </si>
  <si>
    <t>Fungicides</t>
  </si>
  <si>
    <t>Insecticides</t>
  </si>
  <si>
    <t>Spray</t>
  </si>
  <si>
    <t>Based upon PSU Small Graiins Budget Template</t>
  </si>
  <si>
    <t>Processing Costs</t>
  </si>
  <si>
    <t>Storage</t>
  </si>
  <si>
    <t>Marketing Costs</t>
  </si>
  <si>
    <t>Brochures</t>
  </si>
  <si>
    <t>Banners</t>
  </si>
  <si>
    <t>Phone</t>
  </si>
  <si>
    <t>Total</t>
  </si>
  <si>
    <t>Distribution Costs</t>
  </si>
  <si>
    <t>Transportation</t>
  </si>
  <si>
    <t>$/mile</t>
  </si>
  <si>
    <t xml:space="preserve">         Labor</t>
  </si>
  <si>
    <t>7 Line Pricing Strategy</t>
  </si>
  <si>
    <t>Total Amount Available for sale:</t>
  </si>
  <si>
    <t>Annually</t>
  </si>
  <si>
    <t>(Units)</t>
  </si>
  <si>
    <t>(Time)</t>
  </si>
  <si>
    <t>Production cost</t>
  </si>
  <si>
    <t>Marketing</t>
  </si>
  <si>
    <t>Distribution</t>
  </si>
  <si>
    <t>Total Costs</t>
  </si>
  <si>
    <t>Desired Margin</t>
  </si>
  <si>
    <t xml:space="preserve">Profit </t>
  </si>
  <si>
    <t>Total Estimated Costs</t>
  </si>
  <si>
    <t>Price per unit</t>
  </si>
  <si>
    <t>bushels</t>
  </si>
  <si>
    <t xml:space="preserve">Acres of </t>
  </si>
  <si>
    <t>Barley</t>
  </si>
  <si>
    <t xml:space="preserve">Distance to Delivery </t>
  </si>
  <si>
    <t>miles round trip</t>
  </si>
  <si>
    <t>Number of trips made</t>
  </si>
  <si>
    <t>Time necessary to deliver</t>
  </si>
  <si>
    <t>hours</t>
  </si>
  <si>
    <t>Labor Rate per hr.</t>
  </si>
  <si>
    <t>Processing</t>
  </si>
  <si>
    <t>Assumptions</t>
  </si>
  <si>
    <t>in Storage</t>
  </si>
  <si>
    <t>Wheat</t>
  </si>
  <si>
    <t>($/bu)</t>
  </si>
  <si>
    <t>Months in Storage</t>
  </si>
  <si>
    <t>Bushels</t>
  </si>
  <si>
    <t>Storage Cost per bu.</t>
  </si>
  <si>
    <t>Total Storage Cost</t>
  </si>
  <si>
    <t>Media Ads</t>
  </si>
  <si>
    <t>Visiting Users</t>
  </si>
  <si>
    <t>Cummulative variable storage costs per month on the farm relevant to storage decisions prior to harvest - these include in/out charges</t>
  </si>
  <si>
    <t>(Included in Storage)</t>
  </si>
  <si>
    <t>(Adjusted for straw)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</si>
</sst>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9" fontId="0" fillId="0" borderId="0" xfId="2" applyFont="1"/>
    <xf numFmtId="9" fontId="0" fillId="2" borderId="0" xfId="2" applyFont="1" applyFill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/>
    <xf numFmtId="0" fontId="3" fillId="0" borderId="0" xfId="0" applyFont="1"/>
    <xf numFmtId="2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7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/>
  </sheetViews>
  <sheetFormatPr defaultRowHeight="15" x14ac:dyDescent="0.25"/>
  <cols>
    <col min="1" max="1" width="20.42578125" customWidth="1"/>
    <col min="2" max="2" width="11.42578125" customWidth="1"/>
    <col min="3" max="3" width="7.42578125" customWidth="1"/>
    <col min="4" max="4" width="12.7109375" customWidth="1"/>
    <col min="5" max="5" width="10.85546875" customWidth="1"/>
    <col min="6" max="6" width="9.85546875" customWidth="1"/>
    <col min="13" max="13" width="26.5703125" customWidth="1"/>
    <col min="14" max="14" width="17" customWidth="1"/>
  </cols>
  <sheetData>
    <row r="1" spans="1:16" x14ac:dyDescent="0.25">
      <c r="A1" t="s">
        <v>54</v>
      </c>
      <c r="C1">
        <v>30</v>
      </c>
      <c r="D1" s="18" t="s">
        <v>68</v>
      </c>
      <c r="E1" s="18"/>
      <c r="F1" t="s">
        <v>69</v>
      </c>
    </row>
    <row r="2" spans="1:16" x14ac:dyDescent="0.25">
      <c r="C2" s="16"/>
    </row>
    <row r="4" spans="1:16" x14ac:dyDescent="0.25">
      <c r="A4" t="s">
        <v>55</v>
      </c>
      <c r="C4">
        <v>3000</v>
      </c>
      <c r="E4" t="s">
        <v>56</v>
      </c>
    </row>
    <row r="5" spans="1:16" x14ac:dyDescent="0.25">
      <c r="C5" t="s">
        <v>67</v>
      </c>
      <c r="D5" t="s">
        <v>57</v>
      </c>
      <c r="E5" t="s">
        <v>58</v>
      </c>
    </row>
    <row r="6" spans="1:16" x14ac:dyDescent="0.25">
      <c r="A6" t="s">
        <v>59</v>
      </c>
      <c r="B6" s="2">
        <f>Production!E46*C1</f>
        <v>13773.300000000001</v>
      </c>
    </row>
    <row r="7" spans="1:16" x14ac:dyDescent="0.25">
      <c r="A7" t="s">
        <v>44</v>
      </c>
      <c r="B7" s="2">
        <f>Storage!E11</f>
        <v>709.50000000000011</v>
      </c>
    </row>
    <row r="8" spans="1:16" x14ac:dyDescent="0.25">
      <c r="A8" t="s">
        <v>76</v>
      </c>
      <c r="B8" s="2"/>
      <c r="D8" t="s">
        <v>88</v>
      </c>
    </row>
    <row r="9" spans="1:16" x14ac:dyDescent="0.25">
      <c r="A9" t="s">
        <v>60</v>
      </c>
      <c r="B9" s="2">
        <f>Marketing!B8</f>
        <v>380</v>
      </c>
    </row>
    <row r="10" spans="1:16" x14ac:dyDescent="0.25">
      <c r="A10" t="s">
        <v>61</v>
      </c>
      <c r="B10" s="2">
        <f>Distribution!B10</f>
        <v>487.5</v>
      </c>
    </row>
    <row r="11" spans="1:16" ht="12" customHeight="1" x14ac:dyDescent="0.25">
      <c r="B11" s="2"/>
    </row>
    <row r="12" spans="1:16" ht="12" customHeight="1" x14ac:dyDescent="0.25">
      <c r="A12" t="s">
        <v>62</v>
      </c>
      <c r="B12" s="2">
        <f>SUM(B6:B10)</f>
        <v>15350.300000000001</v>
      </c>
    </row>
    <row r="13" spans="1:16" ht="12" customHeight="1" x14ac:dyDescent="0.25">
      <c r="D13" t="s">
        <v>63</v>
      </c>
      <c r="M13" s="25"/>
      <c r="N13" s="25"/>
      <c r="O13" s="25"/>
      <c r="P13" s="25"/>
    </row>
    <row r="14" spans="1:16" ht="12" customHeight="1" x14ac:dyDescent="0.25">
      <c r="A14" t="s">
        <v>64</v>
      </c>
      <c r="B14" s="2">
        <f>F14-B12</f>
        <v>5116.7666666666682</v>
      </c>
      <c r="D14" s="17">
        <v>0.25</v>
      </c>
      <c r="F14" s="11">
        <f>B12/(1-D14)</f>
        <v>20467.066666666669</v>
      </c>
      <c r="M14" s="25"/>
      <c r="N14" s="25"/>
      <c r="O14" s="25"/>
      <c r="P14" s="25"/>
    </row>
    <row r="15" spans="1:16" ht="12" customHeight="1" x14ac:dyDescent="0.25">
      <c r="M15" s="25"/>
      <c r="N15" s="25"/>
      <c r="O15" s="25"/>
      <c r="P15" s="25"/>
    </row>
    <row r="16" spans="1:16" ht="12" customHeight="1" x14ac:dyDescent="0.25">
      <c r="A16" t="s">
        <v>65</v>
      </c>
      <c r="B16" s="2">
        <f>B12+B14</f>
        <v>20467.066666666669</v>
      </c>
      <c r="M16" s="25"/>
      <c r="N16" s="25"/>
      <c r="O16" s="25"/>
      <c r="P16" s="25"/>
    </row>
    <row r="17" spans="1:21" ht="12" customHeight="1" x14ac:dyDescent="0.25">
      <c r="M17" s="25"/>
      <c r="N17" s="21"/>
      <c r="O17" s="25"/>
      <c r="P17" s="25"/>
    </row>
    <row r="18" spans="1:21" ht="12" customHeight="1" x14ac:dyDescent="0.3">
      <c r="A18" t="s">
        <v>66</v>
      </c>
      <c r="B18" s="2">
        <f>B16/C4</f>
        <v>6.8223555555555562</v>
      </c>
      <c r="M18" s="25"/>
      <c r="N18" s="25"/>
      <c r="O18" s="25"/>
      <c r="P18" s="25"/>
      <c r="S18" s="20"/>
      <c r="T18" s="19"/>
      <c r="U18" s="19"/>
    </row>
    <row r="19" spans="1:21" ht="12" customHeight="1" x14ac:dyDescent="0.3">
      <c r="M19" s="25"/>
      <c r="N19" s="25"/>
      <c r="O19" s="25"/>
      <c r="P19" s="25"/>
      <c r="S19" s="22"/>
      <c r="T19" s="19"/>
      <c r="U19" s="19"/>
    </row>
    <row r="20" spans="1:21" ht="12" customHeight="1" x14ac:dyDescent="0.3">
      <c r="M20" s="25"/>
      <c r="N20" s="25"/>
      <c r="O20" s="25"/>
      <c r="P20" s="25"/>
      <c r="S20" s="20"/>
      <c r="T20" s="19"/>
      <c r="U20" s="19"/>
    </row>
    <row r="21" spans="1:21" ht="12" customHeight="1" x14ac:dyDescent="0.3">
      <c r="M21" s="25"/>
      <c r="N21" s="25"/>
      <c r="O21" s="25"/>
      <c r="P21" s="25"/>
      <c r="S21" s="20"/>
      <c r="T21" s="19"/>
      <c r="U21" s="19"/>
    </row>
    <row r="22" spans="1:21" ht="12" customHeight="1" x14ac:dyDescent="0.3">
      <c r="M22" s="25"/>
      <c r="N22" s="25"/>
      <c r="O22" s="25"/>
      <c r="P22" s="25"/>
      <c r="S22" s="19"/>
      <c r="T22" s="19"/>
      <c r="U22" s="19"/>
    </row>
    <row r="23" spans="1:21" ht="12" customHeight="1" x14ac:dyDescent="0.3">
      <c r="M23" s="25"/>
      <c r="N23" s="25"/>
      <c r="O23" s="25"/>
      <c r="P23" s="25"/>
      <c r="S23" s="20"/>
      <c r="T23" s="19"/>
      <c r="U23" s="19"/>
    </row>
    <row r="24" spans="1:21" ht="12" customHeight="1" x14ac:dyDescent="0.3">
      <c r="M24" s="25"/>
      <c r="N24" s="25"/>
      <c r="O24" s="25"/>
      <c r="P24" s="25"/>
      <c r="S24" s="19"/>
      <c r="T24" s="23"/>
      <c r="U24" s="23"/>
    </row>
    <row r="25" spans="1:21" ht="12" customHeight="1" x14ac:dyDescent="0.3">
      <c r="M25" s="25"/>
      <c r="N25" s="25"/>
      <c r="O25" s="25"/>
      <c r="P25" s="25"/>
      <c r="S25" s="20"/>
      <c r="T25" s="19"/>
      <c r="U25" s="24"/>
    </row>
    <row r="26" spans="1:21" ht="12" customHeight="1" x14ac:dyDescent="0.3">
      <c r="M26" s="25"/>
      <c r="N26" s="25"/>
      <c r="O26" s="25"/>
      <c r="P26" s="25"/>
      <c r="S26" s="19"/>
      <c r="T26" s="19"/>
      <c r="U26" s="19"/>
    </row>
    <row r="27" spans="1:21" ht="12" customHeight="1" x14ac:dyDescent="0.3">
      <c r="M27" s="25"/>
      <c r="N27" s="25"/>
      <c r="O27" s="25"/>
      <c r="P27" s="25"/>
      <c r="S27" s="20"/>
      <c r="T27" s="19"/>
      <c r="U27" s="19"/>
    </row>
    <row r="28" spans="1:21" ht="12" customHeight="1" x14ac:dyDescent="0.3">
      <c r="M28" s="25"/>
      <c r="N28" s="25"/>
      <c r="O28" s="25"/>
      <c r="P28" s="25"/>
      <c r="S28" s="19"/>
      <c r="T28" s="19"/>
      <c r="U28" s="19"/>
    </row>
    <row r="29" spans="1:21" ht="18.75" x14ac:dyDescent="0.3">
      <c r="M29" s="25"/>
      <c r="N29" s="25"/>
      <c r="O29" s="25"/>
      <c r="P29" s="25"/>
      <c r="S29" s="20"/>
      <c r="T29" s="19"/>
      <c r="U29" s="19"/>
    </row>
  </sheetData>
  <mergeCells count="2">
    <mergeCell ref="D1:E1"/>
    <mergeCell ref="T24:U2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10" workbookViewId="0">
      <selection activeCell="H55" sqref="H55"/>
    </sheetView>
  </sheetViews>
  <sheetFormatPr defaultRowHeight="15" x14ac:dyDescent="0.25"/>
  <cols>
    <col min="1" max="1" width="3.5703125" customWidth="1"/>
    <col min="2" max="2" width="19.28515625" customWidth="1"/>
    <col min="3" max="3" width="12.5703125" customWidth="1"/>
    <col min="4" max="4" width="2.28515625" customWidth="1"/>
    <col min="5" max="5" width="13" customWidth="1"/>
    <col min="6" max="6" width="2.42578125" customWidth="1"/>
    <col min="8" max="8" width="2.7109375" customWidth="1"/>
    <col min="11" max="11" width="12" customWidth="1"/>
  </cols>
  <sheetData>
    <row r="1" spans="1:11" ht="15.75" x14ac:dyDescent="0.25">
      <c r="A1" s="10" t="s">
        <v>0</v>
      </c>
    </row>
    <row r="2" spans="1:11" x14ac:dyDescent="0.25">
      <c r="A2" s="9" t="s">
        <v>42</v>
      </c>
      <c r="B2" s="9"/>
      <c r="C2" s="9"/>
      <c r="D2" s="9"/>
      <c r="E2" s="9"/>
      <c r="F2" s="9"/>
    </row>
    <row r="3" spans="1:11" ht="32.25" customHeight="1" x14ac:dyDescent="0.25">
      <c r="A3" t="s">
        <v>1</v>
      </c>
      <c r="C3" s="1" t="s">
        <v>3</v>
      </c>
      <c r="E3" s="1" t="s">
        <v>4</v>
      </c>
      <c r="G3" s="1" t="s">
        <v>6</v>
      </c>
    </row>
    <row r="4" spans="1:11" x14ac:dyDescent="0.25">
      <c r="B4" t="s">
        <v>2</v>
      </c>
      <c r="C4">
        <v>75</v>
      </c>
      <c r="E4">
        <v>100</v>
      </c>
      <c r="G4" s="3"/>
    </row>
    <row r="5" spans="1:11" x14ac:dyDescent="0.25">
      <c r="B5" t="s">
        <v>5</v>
      </c>
      <c r="C5" s="2">
        <v>7</v>
      </c>
      <c r="D5" s="2"/>
      <c r="E5" s="2">
        <v>4.25</v>
      </c>
      <c r="F5" s="2"/>
      <c r="G5" s="4"/>
    </row>
    <row r="6" spans="1:11" ht="6.75" customHeight="1" x14ac:dyDescent="0.25"/>
    <row r="7" spans="1:11" x14ac:dyDescent="0.25">
      <c r="B7" t="s">
        <v>7</v>
      </c>
      <c r="C7" s="2">
        <f>C4*C5</f>
        <v>525</v>
      </c>
      <c r="E7" s="2">
        <f>E4*E5</f>
        <v>425</v>
      </c>
      <c r="G7" s="12">
        <f>G4*G5</f>
        <v>0</v>
      </c>
    </row>
    <row r="8" spans="1:11" ht="9" customHeight="1" x14ac:dyDescent="0.25"/>
    <row r="9" spans="1:11" x14ac:dyDescent="0.25">
      <c r="B9" t="s">
        <v>20</v>
      </c>
      <c r="C9">
        <v>1.5</v>
      </c>
      <c r="E9">
        <v>1.5</v>
      </c>
      <c r="G9" s="3"/>
      <c r="K9" s="2">
        <f>(1.5*30)*E10</f>
        <v>10125</v>
      </c>
    </row>
    <row r="10" spans="1:11" x14ac:dyDescent="0.25">
      <c r="B10" t="s">
        <v>8</v>
      </c>
      <c r="C10" s="2">
        <v>225</v>
      </c>
      <c r="D10" s="2"/>
      <c r="E10" s="2">
        <v>225</v>
      </c>
      <c r="F10" s="2"/>
      <c r="G10" s="4"/>
    </row>
    <row r="11" spans="1:11" ht="9" customHeight="1" x14ac:dyDescent="0.25"/>
    <row r="12" spans="1:11" x14ac:dyDescent="0.25">
      <c r="B12" t="s">
        <v>9</v>
      </c>
      <c r="C12" s="2">
        <f>C9*C10</f>
        <v>337.5</v>
      </c>
      <c r="E12" s="2">
        <f>E9*E10</f>
        <v>337.5</v>
      </c>
      <c r="G12" s="12">
        <f>G9*G10</f>
        <v>0</v>
      </c>
    </row>
    <row r="13" spans="1:11" x14ac:dyDescent="0.25">
      <c r="C13" s="2"/>
      <c r="E13" s="2"/>
      <c r="G13" s="2"/>
    </row>
    <row r="14" spans="1:11" x14ac:dyDescent="0.25">
      <c r="B14" s="7" t="s">
        <v>38</v>
      </c>
      <c r="C14" s="2">
        <f>C7+C12</f>
        <v>862.5</v>
      </c>
      <c r="E14" s="2">
        <f>E7+E12</f>
        <v>762.5</v>
      </c>
      <c r="G14" s="12">
        <f>G7+G12</f>
        <v>0</v>
      </c>
    </row>
    <row r="16" spans="1:11" x14ac:dyDescent="0.25">
      <c r="A16" t="s">
        <v>10</v>
      </c>
    </row>
    <row r="17" spans="2:18" x14ac:dyDescent="0.25">
      <c r="B17" t="s">
        <v>11</v>
      </c>
      <c r="C17" s="2">
        <v>36</v>
      </c>
      <c r="D17" s="2"/>
      <c r="E17" s="2">
        <v>33</v>
      </c>
      <c r="F17" s="2"/>
      <c r="G17" s="4"/>
      <c r="P17" s="2"/>
    </row>
    <row r="18" spans="2:18" x14ac:dyDescent="0.25">
      <c r="B18" t="s">
        <v>12</v>
      </c>
      <c r="C18" s="2">
        <v>13</v>
      </c>
      <c r="D18" s="2"/>
      <c r="E18" s="2">
        <v>13</v>
      </c>
      <c r="F18" s="2"/>
      <c r="G18" s="4"/>
      <c r="P18" s="2"/>
    </row>
    <row r="19" spans="2:18" x14ac:dyDescent="0.25">
      <c r="B19" t="s">
        <v>13</v>
      </c>
      <c r="C19" s="2">
        <v>106</v>
      </c>
      <c r="D19" s="2"/>
      <c r="E19" s="2">
        <v>107.97</v>
      </c>
      <c r="F19" s="2"/>
      <c r="G19" s="4"/>
      <c r="P19" s="2"/>
    </row>
    <row r="20" spans="2:18" x14ac:dyDescent="0.25">
      <c r="B20" t="s">
        <v>41</v>
      </c>
      <c r="C20" s="2"/>
      <c r="D20" s="2"/>
      <c r="E20" s="2">
        <v>12.8</v>
      </c>
      <c r="F20" s="2"/>
      <c r="G20" s="4"/>
      <c r="P20" s="2"/>
    </row>
    <row r="21" spans="2:18" x14ac:dyDescent="0.25">
      <c r="B21" t="s">
        <v>14</v>
      </c>
      <c r="C21" s="2">
        <v>23.9</v>
      </c>
      <c r="D21" s="2"/>
      <c r="E21" s="2"/>
      <c r="F21" s="2"/>
      <c r="G21" s="4"/>
      <c r="P21" s="2"/>
    </row>
    <row r="22" spans="2:18" x14ac:dyDescent="0.25">
      <c r="B22" t="s">
        <v>39</v>
      </c>
      <c r="C22" s="2">
        <v>9</v>
      </c>
      <c r="D22" s="2"/>
      <c r="E22" s="2"/>
      <c r="F22" s="2"/>
      <c r="G22" s="4"/>
      <c r="P22" s="2"/>
    </row>
    <row r="23" spans="2:18" x14ac:dyDescent="0.25">
      <c r="B23" t="s">
        <v>40</v>
      </c>
      <c r="C23" s="2">
        <v>0</v>
      </c>
      <c r="D23" s="2"/>
      <c r="E23" s="2">
        <v>0</v>
      </c>
      <c r="F23" s="2"/>
      <c r="G23" s="4"/>
      <c r="P23" s="2"/>
    </row>
    <row r="24" spans="2:18" x14ac:dyDescent="0.25">
      <c r="B24" t="s">
        <v>15</v>
      </c>
      <c r="C24" s="2">
        <v>2</v>
      </c>
      <c r="D24" s="2"/>
      <c r="E24" s="2">
        <v>2</v>
      </c>
      <c r="F24" s="2"/>
      <c r="G24" s="4"/>
      <c r="P24" s="2"/>
    </row>
    <row r="25" spans="2:18" x14ac:dyDescent="0.25">
      <c r="B25" t="s">
        <v>16</v>
      </c>
      <c r="C25" s="2">
        <v>22.77</v>
      </c>
      <c r="D25" s="2"/>
      <c r="E25" s="2">
        <v>22.77</v>
      </c>
      <c r="F25" s="2"/>
      <c r="G25" s="4"/>
      <c r="P25" s="2"/>
    </row>
    <row r="26" spans="2:18" x14ac:dyDescent="0.25">
      <c r="B26" t="s">
        <v>17</v>
      </c>
      <c r="C26" s="2">
        <v>20.89</v>
      </c>
      <c r="D26" s="2"/>
      <c r="E26" s="2">
        <v>20.89</v>
      </c>
      <c r="F26" s="2"/>
      <c r="G26" s="4"/>
      <c r="P26" s="2"/>
    </row>
    <row r="27" spans="2:18" x14ac:dyDescent="0.25">
      <c r="B27" t="s">
        <v>18</v>
      </c>
      <c r="C27" s="2"/>
      <c r="D27" s="2"/>
      <c r="E27" s="2"/>
      <c r="F27" s="2"/>
      <c r="G27" s="4"/>
      <c r="P27" s="2"/>
    </row>
    <row r="28" spans="2:18" x14ac:dyDescent="0.25">
      <c r="B28" t="s">
        <v>19</v>
      </c>
      <c r="C28" s="2">
        <v>12.29</v>
      </c>
      <c r="D28" s="2"/>
      <c r="E28" s="2">
        <v>12.29</v>
      </c>
      <c r="F28" s="2"/>
      <c r="G28" s="4"/>
      <c r="P28" s="2"/>
    </row>
    <row r="29" spans="2:18" x14ac:dyDescent="0.25">
      <c r="B29" t="s">
        <v>21</v>
      </c>
      <c r="C29" s="2">
        <v>32.200000000000003</v>
      </c>
      <c r="D29" s="2"/>
      <c r="E29" s="2">
        <v>32.200000000000003</v>
      </c>
      <c r="F29" s="2"/>
      <c r="G29" s="4"/>
      <c r="P29" s="2"/>
    </row>
    <row r="30" spans="2:18" x14ac:dyDescent="0.25">
      <c r="B30" t="s">
        <v>22</v>
      </c>
      <c r="C30" s="2">
        <v>11</v>
      </c>
      <c r="D30" s="2"/>
      <c r="E30" s="2">
        <v>15</v>
      </c>
      <c r="F30" s="2"/>
      <c r="G30" s="4"/>
      <c r="P30" s="2"/>
      <c r="R30" s="5"/>
    </row>
    <row r="31" spans="2:18" x14ac:dyDescent="0.25">
      <c r="B31" t="s">
        <v>23</v>
      </c>
      <c r="C31" s="2"/>
      <c r="D31" s="2"/>
      <c r="E31" s="2"/>
      <c r="F31" s="2"/>
      <c r="G31" s="3"/>
      <c r="P31" s="2"/>
    </row>
    <row r="32" spans="2:18" x14ac:dyDescent="0.25">
      <c r="B32" t="s">
        <v>23</v>
      </c>
      <c r="C32" s="2"/>
      <c r="D32" s="2"/>
      <c r="E32" s="2"/>
      <c r="F32" s="2"/>
      <c r="G32" s="4"/>
      <c r="I32" t="s">
        <v>25</v>
      </c>
      <c r="J32" t="s">
        <v>26</v>
      </c>
    </row>
    <row r="33" spans="1:11" x14ac:dyDescent="0.25">
      <c r="B33" t="s">
        <v>27</v>
      </c>
      <c r="C33" s="2">
        <v>7.5</v>
      </c>
      <c r="D33" s="2"/>
      <c r="E33" s="2">
        <v>7.64</v>
      </c>
      <c r="F33" s="2"/>
      <c r="G33" s="12">
        <f>((SUM(G17:G32)*I33)/(J33/12))</f>
        <v>0</v>
      </c>
      <c r="I33" s="6">
        <v>0.05</v>
      </c>
      <c r="J33" s="3">
        <v>10</v>
      </c>
    </row>
    <row r="34" spans="1:11" ht="6.75" customHeight="1" x14ac:dyDescent="0.25">
      <c r="C34" s="2"/>
      <c r="D34" s="2"/>
      <c r="E34" s="2"/>
      <c r="F34" s="2"/>
      <c r="G34" s="2"/>
    </row>
    <row r="35" spans="1:11" x14ac:dyDescent="0.25">
      <c r="B35" t="s">
        <v>24</v>
      </c>
      <c r="C35" s="2">
        <f>SUM(C17:C34)</f>
        <v>296.55</v>
      </c>
      <c r="D35" s="2"/>
      <c r="E35" s="2">
        <f>SUM(E17:E34)</f>
        <v>279.56</v>
      </c>
      <c r="F35" s="2"/>
      <c r="G35" s="12">
        <f>SUM(G17:G34)</f>
        <v>0</v>
      </c>
    </row>
    <row r="36" spans="1:11" ht="7.5" customHeight="1" x14ac:dyDescent="0.25"/>
    <row r="37" spans="1:11" x14ac:dyDescent="0.25">
      <c r="A37" t="s">
        <v>28</v>
      </c>
    </row>
    <row r="38" spans="1:11" x14ac:dyDescent="0.25">
      <c r="B38" t="s">
        <v>29</v>
      </c>
      <c r="C38" s="2">
        <v>12.03</v>
      </c>
      <c r="E38" s="2">
        <v>12.03</v>
      </c>
      <c r="G38" s="4"/>
    </row>
    <row r="39" spans="1:11" x14ac:dyDescent="0.25">
      <c r="B39" t="s">
        <v>30</v>
      </c>
      <c r="C39" s="2">
        <v>17.52</v>
      </c>
      <c r="E39" s="2">
        <v>17.52</v>
      </c>
      <c r="G39" s="4"/>
    </row>
    <row r="40" spans="1:11" x14ac:dyDescent="0.25">
      <c r="B40" t="s">
        <v>31</v>
      </c>
      <c r="C40" s="2">
        <v>50</v>
      </c>
      <c r="E40" s="2">
        <v>50</v>
      </c>
      <c r="G40" s="4"/>
      <c r="K40">
        <f>C46/C5</f>
        <v>68.01428571428572</v>
      </c>
    </row>
    <row r="41" spans="1:11" x14ac:dyDescent="0.25">
      <c r="B41" t="s">
        <v>32</v>
      </c>
      <c r="C41" s="2">
        <v>100</v>
      </c>
      <c r="E41" s="2">
        <v>100</v>
      </c>
      <c r="G41" s="4"/>
    </row>
    <row r="42" spans="1:11" x14ac:dyDescent="0.25">
      <c r="B42" t="s">
        <v>23</v>
      </c>
      <c r="C42" s="2"/>
      <c r="G42" s="4"/>
    </row>
    <row r="43" spans="1:11" ht="6" customHeight="1" x14ac:dyDescent="0.25">
      <c r="C43" s="2"/>
      <c r="G43" s="2"/>
    </row>
    <row r="44" spans="1:11" x14ac:dyDescent="0.25">
      <c r="B44" t="s">
        <v>34</v>
      </c>
      <c r="C44" s="2">
        <f>SUM(C38:C43)</f>
        <v>179.55</v>
      </c>
      <c r="E44" s="2">
        <f>SUM(E38:E43)</f>
        <v>179.55</v>
      </c>
      <c r="G44" s="12">
        <f>SUM(G38:G42)</f>
        <v>0</v>
      </c>
    </row>
    <row r="45" spans="1:11" x14ac:dyDescent="0.25">
      <c r="G45" s="13"/>
    </row>
    <row r="46" spans="1:11" x14ac:dyDescent="0.25">
      <c r="B46" s="7" t="s">
        <v>33</v>
      </c>
      <c r="C46" s="2">
        <f>C35+C44</f>
        <v>476.1</v>
      </c>
      <c r="E46" s="2">
        <f>E35+E44</f>
        <v>459.11</v>
      </c>
      <c r="G46" s="12">
        <f>G35+G44</f>
        <v>0</v>
      </c>
    </row>
    <row r="47" spans="1:11" x14ac:dyDescent="0.25">
      <c r="C47" s="2"/>
      <c r="E47" s="2"/>
      <c r="G47" s="12"/>
    </row>
    <row r="48" spans="1:11" x14ac:dyDescent="0.25">
      <c r="B48" t="s">
        <v>37</v>
      </c>
      <c r="C48" s="2">
        <f>C14-C46</f>
        <v>386.4</v>
      </c>
      <c r="E48" s="2">
        <f>E14-E46</f>
        <v>303.39</v>
      </c>
      <c r="G48" s="12">
        <f>G14-G46</f>
        <v>0</v>
      </c>
    </row>
    <row r="49" spans="2:9" x14ac:dyDescent="0.25">
      <c r="G49" s="13"/>
    </row>
    <row r="50" spans="2:9" x14ac:dyDescent="0.25">
      <c r="B50" t="s">
        <v>35</v>
      </c>
      <c r="C50" s="8">
        <f>(C46-C10)/C4</f>
        <v>3.3480000000000003</v>
      </c>
      <c r="E50" s="2">
        <f>(E46-E10)/E4</f>
        <v>2.3411</v>
      </c>
      <c r="G50" s="13" t="e">
        <f>(G46-G10)/G4</f>
        <v>#DIV/0!</v>
      </c>
      <c r="I50" t="s">
        <v>89</v>
      </c>
    </row>
    <row r="51" spans="2:9" x14ac:dyDescent="0.25">
      <c r="G51" s="13"/>
    </row>
    <row r="52" spans="2:9" x14ac:dyDescent="0.25">
      <c r="B52" t="s">
        <v>36</v>
      </c>
      <c r="C52" s="11">
        <f>(C46-C10)/C5</f>
        <v>35.871428571428574</v>
      </c>
      <c r="D52" s="11"/>
      <c r="E52" s="11">
        <f>(E46-E10)/E5</f>
        <v>55.084705882352942</v>
      </c>
      <c r="F52" s="11"/>
      <c r="G52" s="14" t="e">
        <f>(G46-G10)/G5</f>
        <v>#DIV/0!</v>
      </c>
      <c r="I52" t="s">
        <v>89</v>
      </c>
    </row>
  </sheetData>
  <mergeCells count="1">
    <mergeCell ref="A2:F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E11"/>
    </sheetView>
  </sheetViews>
  <sheetFormatPr defaultRowHeight="15" x14ac:dyDescent="0.25"/>
  <cols>
    <col min="1" max="1" width="12.140625" customWidth="1"/>
    <col min="4" max="4" width="2.42578125" customWidth="1"/>
  </cols>
  <sheetData>
    <row r="1" spans="1:7" x14ac:dyDescent="0.25">
      <c r="F1" t="s">
        <v>26</v>
      </c>
    </row>
    <row r="2" spans="1:7" x14ac:dyDescent="0.25">
      <c r="A2" t="s">
        <v>81</v>
      </c>
      <c r="F2" t="s">
        <v>78</v>
      </c>
      <c r="G2" t="s">
        <v>79</v>
      </c>
    </row>
    <row r="3" spans="1:7" x14ac:dyDescent="0.25">
      <c r="G3" t="s">
        <v>80</v>
      </c>
    </row>
    <row r="4" spans="1:7" ht="45" x14ac:dyDescent="0.25">
      <c r="A4" t="s">
        <v>82</v>
      </c>
      <c r="B4" s="1" t="s">
        <v>81</v>
      </c>
      <c r="C4" s="1" t="s">
        <v>83</v>
      </c>
      <c r="D4" s="1"/>
      <c r="E4" s="1" t="s">
        <v>84</v>
      </c>
      <c r="F4">
        <v>1</v>
      </c>
      <c r="G4">
        <v>0.106</v>
      </c>
    </row>
    <row r="5" spans="1:7" x14ac:dyDescent="0.25">
      <c r="A5">
        <v>600</v>
      </c>
      <c r="B5">
        <v>3</v>
      </c>
      <c r="C5">
        <f>VLOOKUP(B5,$F$4:$G$15,2,)</f>
        <v>0.15820000000000001</v>
      </c>
      <c r="E5" s="2">
        <f>A5*C5</f>
        <v>94.92</v>
      </c>
      <c r="F5">
        <v>2</v>
      </c>
      <c r="G5">
        <v>0.1321</v>
      </c>
    </row>
    <row r="6" spans="1:7" x14ac:dyDescent="0.25">
      <c r="A6">
        <v>600</v>
      </c>
      <c r="B6">
        <v>5</v>
      </c>
      <c r="C6">
        <f t="shared" ref="C6:C9" si="0">VLOOKUP(B6,$F$4:$G$15,2,)</f>
        <v>0.2104</v>
      </c>
      <c r="E6" s="2">
        <f t="shared" ref="E6:E9" si="1">A6*C6</f>
        <v>126.24000000000001</v>
      </c>
      <c r="F6">
        <v>3</v>
      </c>
      <c r="G6">
        <v>0.15820000000000001</v>
      </c>
    </row>
    <row r="7" spans="1:7" x14ac:dyDescent="0.25">
      <c r="A7">
        <v>600</v>
      </c>
      <c r="B7">
        <v>6</v>
      </c>
      <c r="C7">
        <f t="shared" si="0"/>
        <v>0.23649999999999999</v>
      </c>
      <c r="E7" s="2">
        <f t="shared" si="1"/>
        <v>141.9</v>
      </c>
      <c r="F7">
        <v>4</v>
      </c>
      <c r="G7">
        <v>0.18429999999999999</v>
      </c>
    </row>
    <row r="8" spans="1:7" x14ac:dyDescent="0.25">
      <c r="A8">
        <v>600</v>
      </c>
      <c r="B8">
        <v>7</v>
      </c>
      <c r="C8">
        <f t="shared" si="0"/>
        <v>0.2626</v>
      </c>
      <c r="E8" s="2">
        <f t="shared" si="1"/>
        <v>157.56</v>
      </c>
      <c r="F8">
        <v>5</v>
      </c>
      <c r="G8">
        <v>0.2104</v>
      </c>
    </row>
    <row r="9" spans="1:7" x14ac:dyDescent="0.25">
      <c r="A9">
        <v>600</v>
      </c>
      <c r="B9">
        <v>9</v>
      </c>
      <c r="C9">
        <f t="shared" si="0"/>
        <v>0.31480000000000002</v>
      </c>
      <c r="E9" s="2">
        <f t="shared" si="1"/>
        <v>188.88000000000002</v>
      </c>
      <c r="F9">
        <v>6</v>
      </c>
      <c r="G9">
        <v>0.23649999999999999</v>
      </c>
    </row>
    <row r="10" spans="1:7" x14ac:dyDescent="0.25">
      <c r="E10" s="2"/>
      <c r="F10">
        <v>7</v>
      </c>
      <c r="G10">
        <v>0.2626</v>
      </c>
    </row>
    <row r="11" spans="1:7" x14ac:dyDescent="0.25">
      <c r="E11" s="2">
        <f>SUM(E5:E10)</f>
        <v>709.50000000000011</v>
      </c>
      <c r="F11">
        <v>8</v>
      </c>
      <c r="G11">
        <v>0.28870000000000001</v>
      </c>
    </row>
    <row r="12" spans="1:7" x14ac:dyDescent="0.25">
      <c r="F12">
        <v>9</v>
      </c>
      <c r="G12">
        <v>0.31480000000000002</v>
      </c>
    </row>
    <row r="13" spans="1:7" x14ac:dyDescent="0.25">
      <c r="F13">
        <v>10</v>
      </c>
      <c r="G13">
        <v>0.34089999999999998</v>
      </c>
    </row>
    <row r="14" spans="1:7" x14ac:dyDescent="0.25">
      <c r="F14">
        <v>11</v>
      </c>
      <c r="G14">
        <v>0.36699999999999999</v>
      </c>
    </row>
    <row r="15" spans="1:7" x14ac:dyDescent="0.25">
      <c r="F15">
        <v>12</v>
      </c>
      <c r="G15">
        <v>0.3931</v>
      </c>
    </row>
    <row r="17" spans="1:1" x14ac:dyDescent="0.25">
      <c r="A17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5" sqref="A5:D12"/>
    </sheetView>
  </sheetViews>
  <sheetFormatPr defaultRowHeight="15" x14ac:dyDescent="0.25"/>
  <cols>
    <col min="1" max="1" width="13.28515625" customWidth="1"/>
    <col min="2" max="2" width="11.140625" bestFit="1" customWidth="1"/>
  </cols>
  <sheetData>
    <row r="1" spans="1:3" x14ac:dyDescent="0.25">
      <c r="A1" t="s">
        <v>43</v>
      </c>
    </row>
    <row r="2" spans="1:3" x14ac:dyDescent="0.25">
      <c r="A2" t="s">
        <v>77</v>
      </c>
    </row>
    <row r="5" spans="1:3" x14ac:dyDescent="0.25">
      <c r="B5" s="15"/>
      <c r="C5" s="2"/>
    </row>
    <row r="6" spans="1:3" x14ac:dyDescent="0.25">
      <c r="B6" s="15"/>
      <c r="C6" s="2"/>
    </row>
    <row r="7" spans="1:3" x14ac:dyDescent="0.25">
      <c r="B7" s="15"/>
      <c r="C7" s="2"/>
    </row>
    <row r="8" spans="1:3" x14ac:dyDescent="0.25">
      <c r="B8" s="15"/>
      <c r="C8" s="2"/>
    </row>
    <row r="9" spans="1:3" x14ac:dyDescent="0.25">
      <c r="B9" s="15"/>
      <c r="C9" s="2"/>
    </row>
    <row r="10" spans="1:3" x14ac:dyDescent="0.25">
      <c r="B10" s="15"/>
      <c r="C10" s="2"/>
    </row>
    <row r="11" spans="1:3" x14ac:dyDescent="0.25">
      <c r="B11" s="15"/>
      <c r="C11" s="2"/>
    </row>
    <row r="12" spans="1:3" x14ac:dyDescent="0.25">
      <c r="B12" s="15"/>
      <c r="C12" s="2"/>
    </row>
    <row r="13" spans="1:3" x14ac:dyDescent="0.25">
      <c r="B1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defaultRowHeight="15" x14ac:dyDescent="0.25"/>
  <cols>
    <col min="1" max="1" width="17.85546875" customWidth="1"/>
  </cols>
  <sheetData>
    <row r="1" spans="1:2" x14ac:dyDescent="0.25">
      <c r="A1" t="s">
        <v>45</v>
      </c>
    </row>
    <row r="3" spans="1:2" x14ac:dyDescent="0.25">
      <c r="A3" t="s">
        <v>46</v>
      </c>
      <c r="B3" s="15">
        <v>150</v>
      </c>
    </row>
    <row r="4" spans="1:2" x14ac:dyDescent="0.25">
      <c r="A4" t="s">
        <v>47</v>
      </c>
      <c r="B4" s="15"/>
    </row>
    <row r="5" spans="1:2" x14ac:dyDescent="0.25">
      <c r="A5" t="s">
        <v>48</v>
      </c>
      <c r="B5" s="15">
        <v>50</v>
      </c>
    </row>
    <row r="6" spans="1:2" x14ac:dyDescent="0.25">
      <c r="A6" t="s">
        <v>85</v>
      </c>
      <c r="B6" s="15"/>
    </row>
    <row r="7" spans="1:2" x14ac:dyDescent="0.25">
      <c r="A7" t="s">
        <v>86</v>
      </c>
      <c r="B7" s="15">
        <v>180</v>
      </c>
    </row>
    <row r="8" spans="1:2" x14ac:dyDescent="0.25">
      <c r="A8" s="7" t="s">
        <v>49</v>
      </c>
      <c r="B8" s="15">
        <f>SUM(B3:B7)</f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14.28515625" customWidth="1"/>
  </cols>
  <sheetData>
    <row r="1" spans="1:5" x14ac:dyDescent="0.25">
      <c r="A1" t="s">
        <v>50</v>
      </c>
    </row>
    <row r="3" spans="1:5" x14ac:dyDescent="0.25">
      <c r="A3" t="s">
        <v>70</v>
      </c>
      <c r="C3" s="3">
        <v>100</v>
      </c>
      <c r="D3" s="9" t="s">
        <v>71</v>
      </c>
      <c r="E3" s="9"/>
    </row>
    <row r="4" spans="1:5" x14ac:dyDescent="0.25">
      <c r="A4" t="s">
        <v>72</v>
      </c>
      <c r="C4" s="3">
        <v>5</v>
      </c>
    </row>
    <row r="5" spans="1:5" x14ac:dyDescent="0.25">
      <c r="A5" t="s">
        <v>73</v>
      </c>
      <c r="C5" s="3">
        <v>4</v>
      </c>
      <c r="D5" t="s">
        <v>74</v>
      </c>
    </row>
    <row r="6" spans="1:5" x14ac:dyDescent="0.25">
      <c r="A6" t="s">
        <v>75</v>
      </c>
      <c r="C6" s="4">
        <v>10</v>
      </c>
    </row>
    <row r="8" spans="1:5" x14ac:dyDescent="0.25">
      <c r="A8" t="s">
        <v>51</v>
      </c>
      <c r="B8" s="15">
        <f>(C3*C4)*D8</f>
        <v>287.5</v>
      </c>
      <c r="D8">
        <v>0.57499999999999996</v>
      </c>
      <c r="E8" t="s">
        <v>52</v>
      </c>
    </row>
    <row r="9" spans="1:5" x14ac:dyDescent="0.25">
      <c r="A9" t="s">
        <v>53</v>
      </c>
      <c r="B9" s="15">
        <f>(C5*C4)*C6</f>
        <v>200</v>
      </c>
    </row>
    <row r="10" spans="1:5" x14ac:dyDescent="0.25">
      <c r="A10" s="7" t="s">
        <v>49</v>
      </c>
      <c r="B10" s="15">
        <f>SUM(B8:B9)</f>
        <v>487.5</v>
      </c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Production</vt:lpstr>
      <vt:lpstr>Storage</vt:lpstr>
      <vt:lpstr>Processing</vt:lpstr>
      <vt:lpstr>Marketing</vt:lpstr>
      <vt:lpstr>Distribution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Hadcock</dc:creator>
  <cp:lastModifiedBy>Steve Hadcock</cp:lastModifiedBy>
  <dcterms:created xsi:type="dcterms:W3CDTF">2015-04-01T14:12:39Z</dcterms:created>
  <dcterms:modified xsi:type="dcterms:W3CDTF">2015-04-01T21:37:52Z</dcterms:modified>
</cp:coreProperties>
</file>